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08\65\1086565\6 Leverans\04 Färdig handling\Delprojekt 5\"/>
    </mc:Choice>
  </mc:AlternateContent>
  <xr:revisionPtr revIDLastSave="0" documentId="13_ncr:1_{6D740E85-5973-4669-BA9B-4E7B26FC0366}" xr6:coauthVersionLast="47" xr6:coauthVersionMax="47" xr10:uidLastSave="{00000000-0000-0000-0000-000000000000}"/>
  <bookViews>
    <workbookView xWindow="-120" yWindow="-120" windowWidth="29040" windowHeight="15720" xr2:uid="{0C4C7C5A-023B-4DD1-ACA8-8A8F772DE5F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9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AE6" i="1" s="1"/>
  <c r="E97" i="1"/>
  <c r="AE7" i="1" s="1"/>
  <c r="E98" i="1"/>
  <c r="E99" i="1"/>
  <c r="E100" i="1"/>
  <c r="E101" i="1"/>
  <c r="E102" i="1"/>
  <c r="E103" i="1"/>
  <c r="E104" i="1"/>
  <c r="E105" i="1"/>
  <c r="E106" i="1"/>
  <c r="E107" i="1"/>
  <c r="E108" i="1"/>
  <c r="E109" i="1"/>
  <c r="AE8" i="1" s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AE9" i="1" s="1"/>
  <c r="E137" i="1"/>
  <c r="AE10" i="1" s="1"/>
  <c r="E138" i="1"/>
  <c r="AE11" i="1" s="1"/>
  <c r="E139" i="1"/>
  <c r="E140" i="1"/>
  <c r="E141" i="1"/>
  <c r="E142" i="1"/>
  <c r="E143" i="1"/>
  <c r="E144" i="1"/>
  <c r="E145" i="1"/>
  <c r="E146" i="1"/>
  <c r="AE14" i="1" s="1"/>
  <c r="E147" i="1"/>
  <c r="E148" i="1"/>
  <c r="E4" i="1"/>
  <c r="AE4" i="1" s="1"/>
  <c r="AM4" i="1" s="1"/>
  <c r="H5" i="1"/>
  <c r="H6" i="1"/>
  <c r="H7" i="1"/>
  <c r="H8" i="1"/>
  <c r="H9" i="1"/>
  <c r="H10" i="1"/>
  <c r="H11" i="1"/>
  <c r="H12" i="1"/>
  <c r="H13" i="1"/>
  <c r="Z13" i="1" s="1"/>
  <c r="H14" i="1"/>
  <c r="Z14" i="1" s="1"/>
  <c r="H15" i="1"/>
  <c r="Z15" i="1" s="1"/>
  <c r="H16" i="1"/>
  <c r="Z16" i="1" s="1"/>
  <c r="H17" i="1"/>
  <c r="Z17" i="1" s="1"/>
  <c r="H18" i="1"/>
  <c r="Z18" i="1" s="1"/>
  <c r="H19" i="1"/>
  <c r="Z19" i="1" s="1"/>
  <c r="H20" i="1"/>
  <c r="Z20" i="1" s="1"/>
  <c r="H21" i="1"/>
  <c r="Z21" i="1" s="1"/>
  <c r="H22" i="1"/>
  <c r="Z22" i="1" s="1"/>
  <c r="H23" i="1"/>
  <c r="Z23" i="1" s="1"/>
  <c r="H24" i="1"/>
  <c r="Z24" i="1" s="1"/>
  <c r="H25" i="1"/>
  <c r="Z25" i="1" s="1"/>
  <c r="H26" i="1"/>
  <c r="Z26" i="1" s="1"/>
  <c r="H27" i="1"/>
  <c r="Z27" i="1" s="1"/>
  <c r="H28" i="1"/>
  <c r="Z28" i="1" s="1"/>
  <c r="H29" i="1"/>
  <c r="Z29" i="1" s="1"/>
  <c r="H30" i="1"/>
  <c r="Z30" i="1" s="1"/>
  <c r="H31" i="1"/>
  <c r="Z31" i="1" s="1"/>
  <c r="H32" i="1"/>
  <c r="Z32" i="1" s="1"/>
  <c r="H33" i="1"/>
  <c r="Z33" i="1" s="1"/>
  <c r="H34" i="1"/>
  <c r="Z34" i="1" s="1"/>
  <c r="H35" i="1"/>
  <c r="Z35" i="1" s="1"/>
  <c r="H36" i="1"/>
  <c r="Z36" i="1" s="1"/>
  <c r="H37" i="1"/>
  <c r="Z37" i="1" s="1"/>
  <c r="H38" i="1"/>
  <c r="Z38" i="1" s="1"/>
  <c r="H39" i="1"/>
  <c r="Z39" i="1" s="1"/>
  <c r="H40" i="1"/>
  <c r="Z40" i="1" s="1"/>
  <c r="H41" i="1"/>
  <c r="Z41" i="1" s="1"/>
  <c r="H42" i="1"/>
  <c r="Z42" i="1" s="1"/>
  <c r="H43" i="1"/>
  <c r="Z43" i="1" s="1"/>
  <c r="H44" i="1"/>
  <c r="Z44" i="1" s="1"/>
  <c r="H45" i="1"/>
  <c r="Z45" i="1" s="1"/>
  <c r="H46" i="1"/>
  <c r="Z46" i="1" s="1"/>
  <c r="H47" i="1"/>
  <c r="Z47" i="1" s="1"/>
  <c r="H48" i="1"/>
  <c r="Z48" i="1" s="1"/>
  <c r="H49" i="1"/>
  <c r="Z49" i="1" s="1"/>
  <c r="H50" i="1"/>
  <c r="Z50" i="1" s="1"/>
  <c r="H51" i="1"/>
  <c r="Z51" i="1" s="1"/>
  <c r="H52" i="1"/>
  <c r="Z52" i="1" s="1"/>
  <c r="H53" i="1"/>
  <c r="Z53" i="1" s="1"/>
  <c r="H54" i="1"/>
  <c r="Z54" i="1" s="1"/>
  <c r="H55" i="1"/>
  <c r="Z55" i="1" s="1"/>
  <c r="H56" i="1"/>
  <c r="Z56" i="1" s="1"/>
  <c r="H57" i="1"/>
  <c r="Z57" i="1" s="1"/>
  <c r="H58" i="1"/>
  <c r="Z58" i="1" s="1"/>
  <c r="H59" i="1"/>
  <c r="Z59" i="1" s="1"/>
  <c r="H60" i="1"/>
  <c r="Z60" i="1" s="1"/>
  <c r="H61" i="1"/>
  <c r="Z61" i="1" s="1"/>
  <c r="H62" i="1"/>
  <c r="Z62" i="1" s="1"/>
  <c r="H63" i="1"/>
  <c r="Z63" i="1" s="1"/>
  <c r="H64" i="1"/>
  <c r="Z64" i="1" s="1"/>
  <c r="H65" i="1"/>
  <c r="Z65" i="1" s="1"/>
  <c r="H66" i="1"/>
  <c r="Z66" i="1" s="1"/>
  <c r="H67" i="1"/>
  <c r="Z67" i="1" s="1"/>
  <c r="H68" i="1"/>
  <c r="Z68" i="1" s="1"/>
  <c r="H69" i="1"/>
  <c r="Z69" i="1" s="1"/>
  <c r="H70" i="1"/>
  <c r="Z70" i="1" s="1"/>
  <c r="H71" i="1"/>
  <c r="Z71" i="1" s="1"/>
  <c r="H72" i="1"/>
  <c r="H73" i="1"/>
  <c r="H74" i="1"/>
  <c r="Z74" i="1" s="1"/>
  <c r="H75" i="1"/>
  <c r="Z75" i="1" s="1"/>
  <c r="H76" i="1"/>
  <c r="Z76" i="1" s="1"/>
  <c r="H77" i="1"/>
  <c r="Z77" i="1" s="1"/>
  <c r="H78" i="1"/>
  <c r="Z78" i="1" s="1"/>
  <c r="H79" i="1"/>
  <c r="Z79" i="1" s="1"/>
  <c r="H80" i="1"/>
  <c r="Z80" i="1" s="1"/>
  <c r="H81" i="1"/>
  <c r="Z81" i="1" s="1"/>
  <c r="H82" i="1"/>
  <c r="Z82" i="1" s="1"/>
  <c r="H83" i="1"/>
  <c r="Z83" i="1" s="1"/>
  <c r="H84" i="1"/>
  <c r="Z84" i="1" s="1"/>
  <c r="H85" i="1"/>
  <c r="Z85" i="1" s="1"/>
  <c r="H86" i="1"/>
  <c r="Z86" i="1" s="1"/>
  <c r="H87" i="1"/>
  <c r="Z87" i="1" s="1"/>
  <c r="H88" i="1"/>
  <c r="Z88" i="1" s="1"/>
  <c r="H89" i="1"/>
  <c r="Z89" i="1" s="1"/>
  <c r="H90" i="1"/>
  <c r="Z90" i="1" s="1"/>
  <c r="H91" i="1"/>
  <c r="Z91" i="1" s="1"/>
  <c r="H92" i="1"/>
  <c r="Z92" i="1" s="1"/>
  <c r="H93" i="1"/>
  <c r="Z93" i="1" s="1"/>
  <c r="H94" i="1"/>
  <c r="Z94" i="1" s="1"/>
  <c r="H95" i="1"/>
  <c r="Z95" i="1" s="1"/>
  <c r="H96" i="1"/>
  <c r="Z96" i="1" s="1"/>
  <c r="H97" i="1"/>
  <c r="H98" i="1"/>
  <c r="Z98" i="1" s="1"/>
  <c r="H99" i="1"/>
  <c r="Z99" i="1" s="1"/>
  <c r="H100" i="1"/>
  <c r="Z100" i="1" s="1"/>
  <c r="H101" i="1"/>
  <c r="Z101" i="1" s="1"/>
  <c r="H102" i="1"/>
  <c r="Z102" i="1" s="1"/>
  <c r="H103" i="1"/>
  <c r="Z103" i="1" s="1"/>
  <c r="H104" i="1"/>
  <c r="Z104" i="1" s="1"/>
  <c r="H105" i="1"/>
  <c r="Z105" i="1" s="1"/>
  <c r="H106" i="1"/>
  <c r="Z106" i="1" s="1"/>
  <c r="H107" i="1"/>
  <c r="Z107" i="1" s="1"/>
  <c r="H108" i="1"/>
  <c r="Z108" i="1" s="1"/>
  <c r="H109" i="1"/>
  <c r="H110" i="1"/>
  <c r="H111" i="1"/>
  <c r="H112" i="1"/>
  <c r="H113" i="1"/>
  <c r="H114" i="1"/>
  <c r="H115" i="1"/>
  <c r="H116" i="1"/>
  <c r="H117" i="1"/>
  <c r="Z117" i="1" s="1"/>
  <c r="H118" i="1"/>
  <c r="Z118" i="1" s="1"/>
  <c r="H119" i="1"/>
  <c r="Z119" i="1" s="1"/>
  <c r="H120" i="1"/>
  <c r="Z120" i="1" s="1"/>
  <c r="H121" i="1"/>
  <c r="Z121" i="1" s="1"/>
  <c r="H122" i="1"/>
  <c r="Z122" i="1" s="1"/>
  <c r="H123" i="1"/>
  <c r="Z123" i="1" s="1"/>
  <c r="H124" i="1"/>
  <c r="Z124" i="1" s="1"/>
  <c r="H125" i="1"/>
  <c r="Z125" i="1" s="1"/>
  <c r="H126" i="1"/>
  <c r="Z126" i="1" s="1"/>
  <c r="H127" i="1"/>
  <c r="Z127" i="1" s="1"/>
  <c r="H128" i="1"/>
  <c r="Z128" i="1" s="1"/>
  <c r="H129" i="1"/>
  <c r="Z129" i="1" s="1"/>
  <c r="H130" i="1"/>
  <c r="Z130" i="1" s="1"/>
  <c r="H131" i="1"/>
  <c r="Z131" i="1" s="1"/>
  <c r="H132" i="1"/>
  <c r="Z132" i="1" s="1"/>
  <c r="H133" i="1"/>
  <c r="Z133" i="1" s="1"/>
  <c r="H134" i="1"/>
  <c r="Z134" i="1" s="1"/>
  <c r="H135" i="1"/>
  <c r="Z135" i="1" s="1"/>
  <c r="H136" i="1"/>
  <c r="Z136" i="1" s="1"/>
  <c r="H137" i="1"/>
  <c r="Z137" i="1" s="1"/>
  <c r="H138" i="1"/>
  <c r="Z138" i="1" s="1"/>
  <c r="H139" i="1"/>
  <c r="Z139" i="1" s="1"/>
  <c r="H140" i="1"/>
  <c r="Z140" i="1" s="1"/>
  <c r="H141" i="1"/>
  <c r="Z141" i="1" s="1"/>
  <c r="H142" i="1"/>
  <c r="Z142" i="1" s="1"/>
  <c r="H143" i="1"/>
  <c r="Z143" i="1" s="1"/>
  <c r="H144" i="1"/>
  <c r="Z144" i="1" s="1"/>
  <c r="H145" i="1"/>
  <c r="Z145" i="1" s="1"/>
  <c r="H146" i="1"/>
  <c r="Z146" i="1" s="1"/>
  <c r="H147" i="1"/>
  <c r="Z147" i="1" s="1"/>
  <c r="H148" i="1"/>
  <c r="Z148" i="1" s="1"/>
  <c r="H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4" i="1"/>
  <c r="AA5" i="1"/>
  <c r="AB5" i="1" s="1"/>
  <c r="AA6" i="1"/>
  <c r="AB6" i="1" s="1"/>
  <c r="AA7" i="1"/>
  <c r="AA8" i="1"/>
  <c r="AA9" i="1"/>
  <c r="AA10" i="1"/>
  <c r="AA11" i="1"/>
  <c r="AB11" i="1" s="1"/>
  <c r="AA12" i="1"/>
  <c r="AB12" i="1" s="1"/>
  <c r="AA13" i="1"/>
  <c r="AB13" i="1" s="1"/>
  <c r="AA14" i="1"/>
  <c r="AB14" i="1" s="1"/>
  <c r="AA15" i="1"/>
  <c r="AB15" i="1" s="1"/>
  <c r="AA16" i="1"/>
  <c r="AA17" i="1"/>
  <c r="AA18" i="1"/>
  <c r="AA19" i="1"/>
  <c r="AA20" i="1"/>
  <c r="AA21" i="1"/>
  <c r="AA22" i="1"/>
  <c r="AA23" i="1"/>
  <c r="AB23" i="1" s="1"/>
  <c r="AA24" i="1"/>
  <c r="AB24" i="1" s="1"/>
  <c r="AA25" i="1"/>
  <c r="AB25" i="1" s="1"/>
  <c r="AA26" i="1"/>
  <c r="AB26" i="1" s="1"/>
  <c r="AA27" i="1"/>
  <c r="AB27" i="1" s="1"/>
  <c r="AA28" i="1"/>
  <c r="AA29" i="1"/>
  <c r="AB29" i="1" s="1"/>
  <c r="AA30" i="1"/>
  <c r="AB30" i="1" s="1"/>
  <c r="AA31" i="1"/>
  <c r="AA32" i="1"/>
  <c r="AA33" i="1"/>
  <c r="AA34" i="1"/>
  <c r="AA35" i="1"/>
  <c r="AB35" i="1" s="1"/>
  <c r="AA36" i="1"/>
  <c r="AB36" i="1" s="1"/>
  <c r="AA37" i="1"/>
  <c r="AB37" i="1" s="1"/>
  <c r="AA38" i="1"/>
  <c r="AB38" i="1" s="1"/>
  <c r="AA39" i="1"/>
  <c r="AB39" i="1" s="1"/>
  <c r="AA40" i="1"/>
  <c r="AA41" i="1"/>
  <c r="AB41" i="1" s="1"/>
  <c r="AA42" i="1"/>
  <c r="AA43" i="1"/>
  <c r="AA44" i="1"/>
  <c r="AA45" i="1"/>
  <c r="AA46" i="1"/>
  <c r="AA47" i="1"/>
  <c r="AB47" i="1" s="1"/>
  <c r="AA48" i="1"/>
  <c r="AB48" i="1" s="1"/>
  <c r="AA49" i="1"/>
  <c r="AB49" i="1" s="1"/>
  <c r="AA50" i="1"/>
  <c r="AB50" i="1" s="1"/>
  <c r="AA51" i="1"/>
  <c r="AB51" i="1" s="1"/>
  <c r="AA52" i="1"/>
  <c r="AA53" i="1"/>
  <c r="AB53" i="1" s="1"/>
  <c r="AA54" i="1"/>
  <c r="AB54" i="1" s="1"/>
  <c r="AA55" i="1"/>
  <c r="AA56" i="1"/>
  <c r="AA57" i="1"/>
  <c r="AA58" i="1"/>
  <c r="AA59" i="1"/>
  <c r="AB59" i="1" s="1"/>
  <c r="AA60" i="1"/>
  <c r="AB60" i="1" s="1"/>
  <c r="AA61" i="1"/>
  <c r="AB61" i="1" s="1"/>
  <c r="AA62" i="1"/>
  <c r="AB62" i="1" s="1"/>
  <c r="AA63" i="1"/>
  <c r="AB63" i="1" s="1"/>
  <c r="AA64" i="1"/>
  <c r="AA65" i="1"/>
  <c r="AA66" i="1"/>
  <c r="AA67" i="1"/>
  <c r="AA68" i="1"/>
  <c r="AA69" i="1"/>
  <c r="AA70" i="1"/>
  <c r="AA71" i="1"/>
  <c r="AB71" i="1" s="1"/>
  <c r="AA72" i="1"/>
  <c r="AB72" i="1" s="1"/>
  <c r="AA73" i="1"/>
  <c r="AB73" i="1" s="1"/>
  <c r="AA74" i="1"/>
  <c r="AB74" i="1" s="1"/>
  <c r="AA75" i="1"/>
  <c r="AB75" i="1" s="1"/>
  <c r="AA76" i="1"/>
  <c r="AA77" i="1"/>
  <c r="AA78" i="1"/>
  <c r="AA79" i="1"/>
  <c r="AA80" i="1"/>
  <c r="AA81" i="1"/>
  <c r="AA82" i="1"/>
  <c r="AA83" i="1"/>
  <c r="AB83" i="1" s="1"/>
  <c r="AA84" i="1"/>
  <c r="AB84" i="1" s="1"/>
  <c r="AA85" i="1"/>
  <c r="AB85" i="1" s="1"/>
  <c r="AA86" i="1"/>
  <c r="AB86" i="1" s="1"/>
  <c r="AA87" i="1"/>
  <c r="AB87" i="1" s="1"/>
  <c r="AA88" i="1"/>
  <c r="AA89" i="1"/>
  <c r="AA90" i="1"/>
  <c r="AA91" i="1"/>
  <c r="AA92" i="1"/>
  <c r="AA93" i="1"/>
  <c r="AA94" i="1"/>
  <c r="AA95" i="1"/>
  <c r="AB95" i="1" s="1"/>
  <c r="AA96" i="1"/>
  <c r="AB96" i="1" s="1"/>
  <c r="AA97" i="1"/>
  <c r="AB97" i="1" s="1"/>
  <c r="AA98" i="1"/>
  <c r="AB98" i="1" s="1"/>
  <c r="AA99" i="1"/>
  <c r="AB99" i="1" s="1"/>
  <c r="AA100" i="1"/>
  <c r="AB100" i="1" s="1"/>
  <c r="AA101" i="1"/>
  <c r="AA102" i="1"/>
  <c r="AA103" i="1"/>
  <c r="AA104" i="1"/>
  <c r="AA105" i="1"/>
  <c r="AA106" i="1"/>
  <c r="AA107" i="1"/>
  <c r="AB107" i="1" s="1"/>
  <c r="AA108" i="1"/>
  <c r="AB108" i="1" s="1"/>
  <c r="AA109" i="1"/>
  <c r="AB109" i="1" s="1"/>
  <c r="AA110" i="1"/>
  <c r="AB110" i="1" s="1"/>
  <c r="AA111" i="1"/>
  <c r="AB111" i="1" s="1"/>
  <c r="AA112" i="1"/>
  <c r="AA113" i="1"/>
  <c r="AA114" i="1"/>
  <c r="AA115" i="1"/>
  <c r="AA116" i="1"/>
  <c r="AA117" i="1"/>
  <c r="AA118" i="1"/>
  <c r="AA119" i="1"/>
  <c r="AB119" i="1" s="1"/>
  <c r="AA120" i="1"/>
  <c r="AB120" i="1" s="1"/>
  <c r="AA121" i="1"/>
  <c r="AB121" i="1" s="1"/>
  <c r="AA122" i="1"/>
  <c r="AB122" i="1" s="1"/>
  <c r="AA123" i="1"/>
  <c r="AB123" i="1" s="1"/>
  <c r="AA124" i="1"/>
  <c r="AA125" i="1"/>
  <c r="AB125" i="1" s="1"/>
  <c r="AA126" i="1"/>
  <c r="AB126" i="1" s="1"/>
  <c r="AA127" i="1"/>
  <c r="AA128" i="1"/>
  <c r="AA129" i="1"/>
  <c r="AA130" i="1"/>
  <c r="AA131" i="1"/>
  <c r="AB131" i="1" s="1"/>
  <c r="AA132" i="1"/>
  <c r="AB132" i="1" s="1"/>
  <c r="AA133" i="1"/>
  <c r="AB133" i="1" s="1"/>
  <c r="AA134" i="1"/>
  <c r="AB134" i="1" s="1"/>
  <c r="AA135" i="1"/>
  <c r="AB135" i="1" s="1"/>
  <c r="AA136" i="1"/>
  <c r="AA137" i="1"/>
  <c r="AA138" i="1"/>
  <c r="AA139" i="1"/>
  <c r="AA140" i="1"/>
  <c r="AA141" i="1"/>
  <c r="AA142" i="1"/>
  <c r="AA143" i="1"/>
  <c r="AB143" i="1" s="1"/>
  <c r="AA144" i="1"/>
  <c r="AB144" i="1" s="1"/>
  <c r="AA145" i="1"/>
  <c r="AB145" i="1" s="1"/>
  <c r="AA146" i="1"/>
  <c r="AB146" i="1" s="1"/>
  <c r="AA147" i="1"/>
  <c r="AB147" i="1" s="1"/>
  <c r="AA148" i="1"/>
  <c r="AB148" i="1" s="1"/>
  <c r="AA4" i="1"/>
  <c r="AB4" i="1" s="1"/>
  <c r="V109" i="1"/>
  <c r="X109" i="1" s="1"/>
  <c r="Y109" i="1" s="1"/>
  <c r="V13" i="1"/>
  <c r="X13" i="1" s="1"/>
  <c r="V4" i="1"/>
  <c r="X4" i="1" s="1"/>
  <c r="AE12" i="1" l="1"/>
  <c r="AB9" i="1"/>
  <c r="Y13" i="1"/>
  <c r="AB139" i="1"/>
  <c r="AB127" i="1"/>
  <c r="AB115" i="1"/>
  <c r="AB103" i="1"/>
  <c r="AB91" i="1"/>
  <c r="AB79" i="1"/>
  <c r="AB67" i="1"/>
  <c r="AB55" i="1"/>
  <c r="AB43" i="1"/>
  <c r="AB31" i="1"/>
  <c r="AB19" i="1"/>
  <c r="AB7" i="1"/>
  <c r="AE13" i="1"/>
  <c r="AB77" i="1"/>
  <c r="AB17" i="1"/>
  <c r="AB94" i="1"/>
  <c r="AB10" i="1"/>
  <c r="AB142" i="1"/>
  <c r="AB130" i="1"/>
  <c r="AB118" i="1"/>
  <c r="AB106" i="1"/>
  <c r="AB82" i="1"/>
  <c r="AB70" i="1"/>
  <c r="AB58" i="1"/>
  <c r="AB46" i="1"/>
  <c r="AB34" i="1"/>
  <c r="AB22" i="1"/>
  <c r="AB141" i="1"/>
  <c r="AB129" i="1"/>
  <c r="AB117" i="1"/>
  <c r="AB105" i="1"/>
  <c r="AB93" i="1"/>
  <c r="AB81" i="1"/>
  <c r="AB69" i="1"/>
  <c r="AB57" i="1"/>
  <c r="AB45" i="1"/>
  <c r="AB33" i="1"/>
  <c r="AB21" i="1"/>
  <c r="AB140" i="1"/>
  <c r="AB128" i="1"/>
  <c r="AB116" i="1"/>
  <c r="AB104" i="1"/>
  <c r="AB92" i="1"/>
  <c r="AB80" i="1"/>
  <c r="AB68" i="1"/>
  <c r="AB56" i="1"/>
  <c r="AB44" i="1"/>
  <c r="AB32" i="1"/>
  <c r="AB20" i="1"/>
  <c r="AB8" i="1"/>
  <c r="AE5" i="1"/>
  <c r="AM5" i="1" s="1"/>
  <c r="AN5" i="1" s="1"/>
  <c r="AB78" i="1"/>
  <c r="AQ19" i="1"/>
  <c r="AS19" i="1" s="1"/>
  <c r="AQ21" i="1"/>
  <c r="AS21" i="1" s="1"/>
  <c r="AQ20" i="1"/>
  <c r="AS20" i="1" s="1"/>
  <c r="E149" i="1"/>
  <c r="AB138" i="1"/>
  <c r="AQ11" i="1" s="1"/>
  <c r="AR11" i="1" s="1"/>
  <c r="AB114" i="1"/>
  <c r="AB102" i="1"/>
  <c r="AB90" i="1"/>
  <c r="AB66" i="1"/>
  <c r="AB42" i="1"/>
  <c r="AB18" i="1"/>
  <c r="AB137" i="1"/>
  <c r="AQ10" i="1" s="1"/>
  <c r="AR10" i="1" s="1"/>
  <c r="AB113" i="1"/>
  <c r="AB101" i="1"/>
  <c r="AB89" i="1"/>
  <c r="AB65" i="1"/>
  <c r="AB136" i="1"/>
  <c r="AQ9" i="1" s="1"/>
  <c r="AR9" i="1" s="1"/>
  <c r="AB124" i="1"/>
  <c r="AB112" i="1"/>
  <c r="AB88" i="1"/>
  <c r="AB76" i="1"/>
  <c r="AB64" i="1"/>
  <c r="AB52" i="1"/>
  <c r="AB40" i="1"/>
  <c r="AB28" i="1"/>
  <c r="AB16" i="1"/>
  <c r="Y4" i="1"/>
  <c r="Z4" i="1" s="1"/>
  <c r="Z109" i="1"/>
  <c r="AS22" i="1"/>
  <c r="AQ14" i="1"/>
  <c r="AR14" i="1" s="1"/>
  <c r="AQ6" i="1"/>
  <c r="AR6" i="1" s="1"/>
  <c r="AM6" i="1"/>
  <c r="AN6" i="1" s="1"/>
  <c r="AZ7" i="1"/>
  <c r="AM8" i="1"/>
  <c r="AN8" i="1" s="1"/>
  <c r="AM9" i="1"/>
  <c r="AN9" i="1" s="1"/>
  <c r="AM10" i="1"/>
  <c r="AN10" i="1" s="1"/>
  <c r="AM11" i="1"/>
  <c r="AN11" i="1" s="1"/>
  <c r="AM14" i="1"/>
  <c r="AN14" i="1" s="1"/>
  <c r="V10" i="1"/>
  <c r="X10" i="1" s="1"/>
  <c r="V5" i="1"/>
  <c r="X5" i="1" s="1"/>
  <c r="Y5" i="1" s="1"/>
  <c r="V6" i="1"/>
  <c r="X6" i="1" s="1"/>
  <c r="Y6" i="1" s="1"/>
  <c r="V7" i="1"/>
  <c r="X7" i="1" s="1"/>
  <c r="Y7" i="1" s="1"/>
  <c r="V8" i="1"/>
  <c r="X8" i="1" s="1"/>
  <c r="Y8" i="1" s="1"/>
  <c r="V9" i="1"/>
  <c r="X9" i="1" s="1"/>
  <c r="Y9" i="1" s="1"/>
  <c r="V11" i="1"/>
  <c r="X11" i="1" s="1"/>
  <c r="Y11" i="1" s="1"/>
  <c r="V12" i="1"/>
  <c r="X12" i="1" s="1"/>
  <c r="Y12" i="1" s="1"/>
  <c r="V14" i="1"/>
  <c r="X14" i="1" s="1"/>
  <c r="Y14" i="1" s="1"/>
  <c r="V15" i="1"/>
  <c r="X15" i="1" s="1"/>
  <c r="Y15" i="1" s="1"/>
  <c r="V16" i="1"/>
  <c r="X16" i="1" s="1"/>
  <c r="Y16" i="1" s="1"/>
  <c r="V17" i="1"/>
  <c r="X17" i="1" s="1"/>
  <c r="Y17" i="1" s="1"/>
  <c r="V18" i="1"/>
  <c r="X18" i="1" s="1"/>
  <c r="Y18" i="1" s="1"/>
  <c r="V19" i="1"/>
  <c r="X19" i="1" s="1"/>
  <c r="Y19" i="1" s="1"/>
  <c r="V20" i="1"/>
  <c r="X20" i="1" s="1"/>
  <c r="Y20" i="1" s="1"/>
  <c r="V21" i="1"/>
  <c r="X21" i="1" s="1"/>
  <c r="Y21" i="1" s="1"/>
  <c r="V22" i="1"/>
  <c r="X22" i="1" s="1"/>
  <c r="Y22" i="1" s="1"/>
  <c r="V23" i="1"/>
  <c r="X23" i="1" s="1"/>
  <c r="Y23" i="1" s="1"/>
  <c r="V24" i="1"/>
  <c r="X24" i="1" s="1"/>
  <c r="Y24" i="1" s="1"/>
  <c r="V25" i="1"/>
  <c r="X25" i="1" s="1"/>
  <c r="Y25" i="1" s="1"/>
  <c r="V26" i="1"/>
  <c r="X26" i="1" s="1"/>
  <c r="Y26" i="1" s="1"/>
  <c r="V27" i="1"/>
  <c r="X27" i="1" s="1"/>
  <c r="Y27" i="1" s="1"/>
  <c r="V28" i="1"/>
  <c r="X28" i="1" s="1"/>
  <c r="Y28" i="1" s="1"/>
  <c r="V29" i="1"/>
  <c r="X29" i="1" s="1"/>
  <c r="Y29" i="1" s="1"/>
  <c r="V30" i="1"/>
  <c r="X30" i="1" s="1"/>
  <c r="Y30" i="1" s="1"/>
  <c r="V31" i="1"/>
  <c r="X31" i="1" s="1"/>
  <c r="Y31" i="1" s="1"/>
  <c r="V32" i="1"/>
  <c r="X32" i="1" s="1"/>
  <c r="Y32" i="1" s="1"/>
  <c r="V33" i="1"/>
  <c r="X33" i="1" s="1"/>
  <c r="Y33" i="1" s="1"/>
  <c r="V34" i="1"/>
  <c r="X34" i="1" s="1"/>
  <c r="Y34" i="1" s="1"/>
  <c r="V35" i="1"/>
  <c r="X35" i="1" s="1"/>
  <c r="Y35" i="1" s="1"/>
  <c r="V36" i="1"/>
  <c r="X36" i="1" s="1"/>
  <c r="Y36" i="1" s="1"/>
  <c r="V37" i="1"/>
  <c r="X37" i="1" s="1"/>
  <c r="Y37" i="1" s="1"/>
  <c r="V38" i="1"/>
  <c r="X38" i="1" s="1"/>
  <c r="Y38" i="1" s="1"/>
  <c r="V39" i="1"/>
  <c r="X39" i="1" s="1"/>
  <c r="Y39" i="1" s="1"/>
  <c r="V40" i="1"/>
  <c r="X40" i="1" s="1"/>
  <c r="Y40" i="1" s="1"/>
  <c r="V41" i="1"/>
  <c r="X41" i="1" s="1"/>
  <c r="Y41" i="1" s="1"/>
  <c r="V42" i="1"/>
  <c r="X42" i="1" s="1"/>
  <c r="Y42" i="1" s="1"/>
  <c r="V43" i="1"/>
  <c r="X43" i="1" s="1"/>
  <c r="Y43" i="1" s="1"/>
  <c r="V44" i="1"/>
  <c r="X44" i="1" s="1"/>
  <c r="Y44" i="1" s="1"/>
  <c r="V45" i="1"/>
  <c r="X45" i="1" s="1"/>
  <c r="Y45" i="1" s="1"/>
  <c r="V46" i="1"/>
  <c r="X46" i="1" s="1"/>
  <c r="Y46" i="1" s="1"/>
  <c r="V47" i="1"/>
  <c r="X47" i="1" s="1"/>
  <c r="Y47" i="1" s="1"/>
  <c r="V48" i="1"/>
  <c r="X48" i="1" s="1"/>
  <c r="Y48" i="1" s="1"/>
  <c r="V49" i="1"/>
  <c r="X49" i="1" s="1"/>
  <c r="Y49" i="1" s="1"/>
  <c r="V50" i="1"/>
  <c r="X50" i="1" s="1"/>
  <c r="Y50" i="1" s="1"/>
  <c r="V51" i="1"/>
  <c r="X51" i="1" s="1"/>
  <c r="Y51" i="1" s="1"/>
  <c r="V52" i="1"/>
  <c r="X52" i="1" s="1"/>
  <c r="Y52" i="1" s="1"/>
  <c r="V53" i="1"/>
  <c r="X53" i="1" s="1"/>
  <c r="Y53" i="1" s="1"/>
  <c r="V54" i="1"/>
  <c r="X54" i="1" s="1"/>
  <c r="Y54" i="1" s="1"/>
  <c r="V55" i="1"/>
  <c r="X55" i="1" s="1"/>
  <c r="Y55" i="1" s="1"/>
  <c r="V56" i="1"/>
  <c r="X56" i="1" s="1"/>
  <c r="Y56" i="1" s="1"/>
  <c r="V57" i="1"/>
  <c r="X57" i="1" s="1"/>
  <c r="Y57" i="1" s="1"/>
  <c r="V58" i="1"/>
  <c r="X58" i="1" s="1"/>
  <c r="Y58" i="1" s="1"/>
  <c r="V59" i="1"/>
  <c r="X59" i="1" s="1"/>
  <c r="Y59" i="1" s="1"/>
  <c r="V60" i="1"/>
  <c r="X60" i="1" s="1"/>
  <c r="Y60" i="1" s="1"/>
  <c r="V61" i="1"/>
  <c r="X61" i="1" s="1"/>
  <c r="Y61" i="1" s="1"/>
  <c r="V62" i="1"/>
  <c r="X62" i="1" s="1"/>
  <c r="Y62" i="1" s="1"/>
  <c r="V63" i="1"/>
  <c r="X63" i="1" s="1"/>
  <c r="Y63" i="1" s="1"/>
  <c r="V64" i="1"/>
  <c r="X64" i="1" s="1"/>
  <c r="Y64" i="1" s="1"/>
  <c r="V65" i="1"/>
  <c r="X65" i="1" s="1"/>
  <c r="Y65" i="1" s="1"/>
  <c r="V66" i="1"/>
  <c r="X66" i="1" s="1"/>
  <c r="Y66" i="1" s="1"/>
  <c r="V67" i="1"/>
  <c r="X67" i="1" s="1"/>
  <c r="Y67" i="1" s="1"/>
  <c r="V68" i="1"/>
  <c r="X68" i="1" s="1"/>
  <c r="Y68" i="1" s="1"/>
  <c r="V69" i="1"/>
  <c r="X69" i="1" s="1"/>
  <c r="Y69" i="1" s="1"/>
  <c r="V70" i="1"/>
  <c r="X70" i="1" s="1"/>
  <c r="Y70" i="1" s="1"/>
  <c r="V71" i="1"/>
  <c r="X71" i="1" s="1"/>
  <c r="Y71" i="1" s="1"/>
  <c r="V72" i="1"/>
  <c r="X72" i="1" s="1"/>
  <c r="Y72" i="1" s="1"/>
  <c r="V73" i="1"/>
  <c r="X73" i="1" s="1"/>
  <c r="Y73" i="1" s="1"/>
  <c r="V74" i="1"/>
  <c r="X74" i="1" s="1"/>
  <c r="Y74" i="1" s="1"/>
  <c r="V75" i="1"/>
  <c r="X75" i="1" s="1"/>
  <c r="Y75" i="1" s="1"/>
  <c r="V76" i="1"/>
  <c r="X76" i="1" s="1"/>
  <c r="Y76" i="1" s="1"/>
  <c r="V77" i="1"/>
  <c r="X77" i="1" s="1"/>
  <c r="Y77" i="1" s="1"/>
  <c r="V78" i="1"/>
  <c r="X78" i="1" s="1"/>
  <c r="Y78" i="1" s="1"/>
  <c r="V79" i="1"/>
  <c r="X79" i="1" s="1"/>
  <c r="Y79" i="1" s="1"/>
  <c r="V80" i="1"/>
  <c r="X80" i="1" s="1"/>
  <c r="Y80" i="1" s="1"/>
  <c r="V81" i="1"/>
  <c r="X81" i="1" s="1"/>
  <c r="Y81" i="1" s="1"/>
  <c r="V82" i="1"/>
  <c r="X82" i="1" s="1"/>
  <c r="Y82" i="1" s="1"/>
  <c r="V83" i="1"/>
  <c r="X83" i="1" s="1"/>
  <c r="Y83" i="1" s="1"/>
  <c r="V84" i="1"/>
  <c r="X84" i="1" s="1"/>
  <c r="Y84" i="1" s="1"/>
  <c r="V85" i="1"/>
  <c r="X85" i="1" s="1"/>
  <c r="Y85" i="1" s="1"/>
  <c r="V86" i="1"/>
  <c r="X86" i="1" s="1"/>
  <c r="Y86" i="1" s="1"/>
  <c r="V87" i="1"/>
  <c r="X87" i="1" s="1"/>
  <c r="Y87" i="1" s="1"/>
  <c r="V88" i="1"/>
  <c r="X88" i="1" s="1"/>
  <c r="Y88" i="1" s="1"/>
  <c r="V89" i="1"/>
  <c r="X89" i="1" s="1"/>
  <c r="Y89" i="1" s="1"/>
  <c r="V90" i="1"/>
  <c r="X90" i="1" s="1"/>
  <c r="Y90" i="1" s="1"/>
  <c r="V91" i="1"/>
  <c r="X91" i="1" s="1"/>
  <c r="Y91" i="1" s="1"/>
  <c r="V92" i="1"/>
  <c r="X92" i="1" s="1"/>
  <c r="Y92" i="1" s="1"/>
  <c r="V93" i="1"/>
  <c r="X93" i="1" s="1"/>
  <c r="Y93" i="1" s="1"/>
  <c r="V94" i="1"/>
  <c r="X94" i="1" s="1"/>
  <c r="Y94" i="1" s="1"/>
  <c r="V95" i="1"/>
  <c r="X95" i="1" s="1"/>
  <c r="Y95" i="1" s="1"/>
  <c r="V96" i="1"/>
  <c r="X96" i="1" s="1"/>
  <c r="Y96" i="1" s="1"/>
  <c r="V97" i="1"/>
  <c r="X97" i="1" s="1"/>
  <c r="Y97" i="1" s="1"/>
  <c r="V98" i="1"/>
  <c r="X98" i="1" s="1"/>
  <c r="Y98" i="1" s="1"/>
  <c r="V99" i="1"/>
  <c r="X99" i="1" s="1"/>
  <c r="Y99" i="1" s="1"/>
  <c r="V100" i="1"/>
  <c r="X100" i="1" s="1"/>
  <c r="Y100" i="1" s="1"/>
  <c r="V101" i="1"/>
  <c r="X101" i="1" s="1"/>
  <c r="Y101" i="1" s="1"/>
  <c r="V102" i="1"/>
  <c r="X102" i="1" s="1"/>
  <c r="Y102" i="1" s="1"/>
  <c r="V103" i="1"/>
  <c r="X103" i="1" s="1"/>
  <c r="Y103" i="1" s="1"/>
  <c r="V104" i="1"/>
  <c r="X104" i="1" s="1"/>
  <c r="Y104" i="1" s="1"/>
  <c r="V105" i="1"/>
  <c r="X105" i="1" s="1"/>
  <c r="Y105" i="1" s="1"/>
  <c r="V106" i="1"/>
  <c r="X106" i="1" s="1"/>
  <c r="Y106" i="1" s="1"/>
  <c r="V107" i="1"/>
  <c r="X107" i="1" s="1"/>
  <c r="Y107" i="1" s="1"/>
  <c r="V108" i="1"/>
  <c r="X108" i="1" s="1"/>
  <c r="Y108" i="1" s="1"/>
  <c r="V110" i="1"/>
  <c r="X110" i="1" s="1"/>
  <c r="Y110" i="1" s="1"/>
  <c r="V111" i="1"/>
  <c r="X111" i="1" s="1"/>
  <c r="Y111" i="1" s="1"/>
  <c r="V112" i="1"/>
  <c r="X112" i="1" s="1"/>
  <c r="Y112" i="1" s="1"/>
  <c r="V113" i="1"/>
  <c r="X113" i="1" s="1"/>
  <c r="Y113" i="1" s="1"/>
  <c r="V114" i="1"/>
  <c r="X114" i="1" s="1"/>
  <c r="Y114" i="1" s="1"/>
  <c r="V115" i="1"/>
  <c r="X115" i="1" s="1"/>
  <c r="Y115" i="1" s="1"/>
  <c r="V116" i="1"/>
  <c r="X116" i="1" s="1"/>
  <c r="Y116" i="1" s="1"/>
  <c r="V117" i="1"/>
  <c r="X117" i="1" s="1"/>
  <c r="Y117" i="1" s="1"/>
  <c r="V118" i="1"/>
  <c r="X118" i="1" s="1"/>
  <c r="Y118" i="1" s="1"/>
  <c r="V119" i="1"/>
  <c r="X119" i="1" s="1"/>
  <c r="Y119" i="1" s="1"/>
  <c r="V120" i="1"/>
  <c r="X120" i="1" s="1"/>
  <c r="Y120" i="1" s="1"/>
  <c r="V121" i="1"/>
  <c r="X121" i="1" s="1"/>
  <c r="Y121" i="1" s="1"/>
  <c r="V122" i="1"/>
  <c r="X122" i="1" s="1"/>
  <c r="Y122" i="1" s="1"/>
  <c r="V123" i="1"/>
  <c r="X123" i="1" s="1"/>
  <c r="Y123" i="1" s="1"/>
  <c r="V124" i="1"/>
  <c r="X124" i="1" s="1"/>
  <c r="Y124" i="1" s="1"/>
  <c r="V125" i="1"/>
  <c r="X125" i="1" s="1"/>
  <c r="Y125" i="1" s="1"/>
  <c r="V126" i="1"/>
  <c r="X126" i="1" s="1"/>
  <c r="Y126" i="1" s="1"/>
  <c r="V127" i="1"/>
  <c r="X127" i="1" s="1"/>
  <c r="Y127" i="1" s="1"/>
  <c r="V128" i="1"/>
  <c r="X128" i="1" s="1"/>
  <c r="Y128" i="1" s="1"/>
  <c r="V129" i="1"/>
  <c r="X129" i="1" s="1"/>
  <c r="Y129" i="1" s="1"/>
  <c r="V130" i="1"/>
  <c r="X130" i="1" s="1"/>
  <c r="Y130" i="1" s="1"/>
  <c r="V131" i="1"/>
  <c r="X131" i="1" s="1"/>
  <c r="Y131" i="1" s="1"/>
  <c r="V132" i="1"/>
  <c r="X132" i="1" s="1"/>
  <c r="Y132" i="1" s="1"/>
  <c r="V133" i="1"/>
  <c r="X133" i="1" s="1"/>
  <c r="Y133" i="1" s="1"/>
  <c r="V134" i="1"/>
  <c r="X134" i="1" s="1"/>
  <c r="Y134" i="1" s="1"/>
  <c r="V135" i="1"/>
  <c r="X135" i="1" s="1"/>
  <c r="Y135" i="1" s="1"/>
  <c r="V136" i="1"/>
  <c r="X136" i="1" s="1"/>
  <c r="Y136" i="1" s="1"/>
  <c r="V137" i="1"/>
  <c r="X137" i="1" s="1"/>
  <c r="Y137" i="1" s="1"/>
  <c r="V138" i="1"/>
  <c r="X138" i="1" s="1"/>
  <c r="Y138" i="1" s="1"/>
  <c r="V139" i="1"/>
  <c r="X139" i="1" s="1"/>
  <c r="Y139" i="1" s="1"/>
  <c r="V140" i="1"/>
  <c r="X140" i="1" s="1"/>
  <c r="Y140" i="1" s="1"/>
  <c r="V141" i="1"/>
  <c r="X141" i="1" s="1"/>
  <c r="Y141" i="1" s="1"/>
  <c r="V142" i="1"/>
  <c r="X142" i="1" s="1"/>
  <c r="Y142" i="1" s="1"/>
  <c r="V143" i="1"/>
  <c r="X143" i="1" s="1"/>
  <c r="Y143" i="1" s="1"/>
  <c r="V144" i="1"/>
  <c r="X144" i="1" s="1"/>
  <c r="Y144" i="1" s="1"/>
  <c r="V145" i="1"/>
  <c r="X145" i="1" s="1"/>
  <c r="Y145" i="1" s="1"/>
  <c r="V146" i="1"/>
  <c r="X146" i="1" s="1"/>
  <c r="Y146" i="1" s="1"/>
  <c r="V147" i="1"/>
  <c r="X147" i="1" s="1"/>
  <c r="Y147" i="1" s="1"/>
  <c r="V148" i="1"/>
  <c r="X148" i="1" s="1"/>
  <c r="Y148" i="1" s="1"/>
  <c r="T4" i="1"/>
  <c r="U4" i="1" s="1"/>
  <c r="T32" i="1"/>
  <c r="U32" i="1" s="1"/>
  <c r="T11" i="1"/>
  <c r="U11" i="1" s="1"/>
  <c r="T48" i="1"/>
  <c r="U48" i="1" s="1"/>
  <c r="T33" i="1"/>
  <c r="U33" i="1" s="1"/>
  <c r="T14" i="1"/>
  <c r="U14" i="1" s="1"/>
  <c r="T64" i="1"/>
  <c r="U64" i="1" s="1"/>
  <c r="T65" i="1"/>
  <c r="U65" i="1" s="1"/>
  <c r="T6" i="1"/>
  <c r="U6" i="1" s="1"/>
  <c r="T15" i="1"/>
  <c r="U15" i="1" s="1"/>
  <c r="T18" i="1"/>
  <c r="U18" i="1" s="1"/>
  <c r="T19" i="1"/>
  <c r="U19" i="1" s="1"/>
  <c r="T8" i="1"/>
  <c r="U8" i="1" s="1"/>
  <c r="T29" i="1"/>
  <c r="U29" i="1" s="1"/>
  <c r="T10" i="1"/>
  <c r="U10" i="1" s="1"/>
  <c r="T16" i="1"/>
  <c r="U16" i="1" s="1"/>
  <c r="T54" i="1"/>
  <c r="U54" i="1" s="1"/>
  <c r="T42" i="1"/>
  <c r="U42" i="1" s="1"/>
  <c r="T66" i="1"/>
  <c r="U66" i="1" s="1"/>
  <c r="T49" i="1"/>
  <c r="U49" i="1" s="1"/>
  <c r="T59" i="1"/>
  <c r="U59" i="1" s="1"/>
  <c r="T51" i="1"/>
  <c r="U51" i="1" s="1"/>
  <c r="T5" i="1"/>
  <c r="U5" i="1" s="1"/>
  <c r="T55" i="1"/>
  <c r="U55" i="1" s="1"/>
  <c r="T58" i="1"/>
  <c r="U58" i="1" s="1"/>
  <c r="T7" i="1"/>
  <c r="U7" i="1" s="1"/>
  <c r="T56" i="1"/>
  <c r="U56" i="1" s="1"/>
  <c r="T53" i="1"/>
  <c r="U53" i="1" s="1"/>
  <c r="T61" i="1"/>
  <c r="U61" i="1" s="1"/>
  <c r="T62" i="1"/>
  <c r="U62" i="1" s="1"/>
  <c r="T28" i="1"/>
  <c r="U28" i="1" s="1"/>
  <c r="T50" i="1"/>
  <c r="U50" i="1" s="1"/>
  <c r="T45" i="1"/>
  <c r="U45" i="1" s="1"/>
  <c r="T43" i="1"/>
  <c r="U43" i="1" s="1"/>
  <c r="T67" i="1"/>
  <c r="U67" i="1" s="1"/>
  <c r="T46" i="1"/>
  <c r="U46" i="1" s="1"/>
  <c r="T31" i="1"/>
  <c r="U31" i="1" s="1"/>
  <c r="T20" i="1"/>
  <c r="U20" i="1" s="1"/>
  <c r="T68" i="1"/>
  <c r="U68" i="1" s="1"/>
  <c r="T69" i="1"/>
  <c r="U69" i="1" s="1"/>
  <c r="T60" i="1"/>
  <c r="U60" i="1" s="1"/>
  <c r="T9" i="1"/>
  <c r="U9" i="1" s="1"/>
  <c r="T41" i="1"/>
  <c r="U41" i="1" s="1"/>
  <c r="T35" i="1"/>
  <c r="U35" i="1" s="1"/>
  <c r="T21" i="1"/>
  <c r="U21" i="1" s="1"/>
  <c r="T37" i="1"/>
  <c r="U37" i="1" s="1"/>
  <c r="T70" i="1"/>
  <c r="U70" i="1" s="1"/>
  <c r="T22" i="1"/>
  <c r="U22" i="1" s="1"/>
  <c r="T24" i="1"/>
  <c r="U24" i="1" s="1"/>
  <c r="T40" i="1"/>
  <c r="U40" i="1" s="1"/>
  <c r="T38" i="1"/>
  <c r="U38" i="1" s="1"/>
  <c r="T13" i="1"/>
  <c r="U13" i="1" s="1"/>
  <c r="T34" i="1"/>
  <c r="U34" i="1" s="1"/>
  <c r="T25" i="1"/>
  <c r="U25" i="1" s="1"/>
  <c r="T52" i="1"/>
  <c r="U52" i="1" s="1"/>
  <c r="T57" i="1"/>
  <c r="U57" i="1" s="1"/>
  <c r="T63" i="1"/>
  <c r="U63" i="1" s="1"/>
  <c r="T23" i="1"/>
  <c r="U23" i="1" s="1"/>
  <c r="T71" i="1"/>
  <c r="U71" i="1" s="1"/>
  <c r="T39" i="1"/>
  <c r="U39" i="1" s="1"/>
  <c r="T47" i="1"/>
  <c r="U47" i="1" s="1"/>
  <c r="T30" i="1"/>
  <c r="U30" i="1" s="1"/>
  <c r="T17" i="1"/>
  <c r="U17" i="1" s="1"/>
  <c r="T44" i="1"/>
  <c r="U44" i="1" s="1"/>
  <c r="T36" i="1"/>
  <c r="U36" i="1" s="1"/>
  <c r="T26" i="1"/>
  <c r="U26" i="1" s="1"/>
  <c r="T27" i="1"/>
  <c r="U27" i="1" s="1"/>
  <c r="T12" i="1"/>
  <c r="U12" i="1" s="1"/>
  <c r="T88" i="1"/>
  <c r="U88" i="1" s="1"/>
  <c r="T86" i="1"/>
  <c r="U86" i="1" s="1"/>
  <c r="T92" i="1"/>
  <c r="U92" i="1" s="1"/>
  <c r="T93" i="1"/>
  <c r="U93" i="1" s="1"/>
  <c r="T73" i="1"/>
  <c r="U73" i="1" s="1"/>
  <c r="T74" i="1"/>
  <c r="U74" i="1" s="1"/>
  <c r="T77" i="1"/>
  <c r="U77" i="1" s="1"/>
  <c r="T72" i="1"/>
  <c r="U72" i="1" s="1"/>
  <c r="T81" i="1"/>
  <c r="U81" i="1" s="1"/>
  <c r="T94" i="1"/>
  <c r="U94" i="1" s="1"/>
  <c r="T75" i="1"/>
  <c r="U75" i="1" s="1"/>
  <c r="T83" i="1"/>
  <c r="U83" i="1" s="1"/>
  <c r="T82" i="1"/>
  <c r="U82" i="1" s="1"/>
  <c r="T91" i="1"/>
  <c r="U91" i="1" s="1"/>
  <c r="T76" i="1"/>
  <c r="U76" i="1" s="1"/>
  <c r="T79" i="1"/>
  <c r="U79" i="1" s="1"/>
  <c r="T80" i="1"/>
  <c r="U80" i="1" s="1"/>
  <c r="T87" i="1"/>
  <c r="U87" i="1" s="1"/>
  <c r="T89" i="1"/>
  <c r="U89" i="1" s="1"/>
  <c r="T84" i="1"/>
  <c r="U84" i="1" s="1"/>
  <c r="T78" i="1"/>
  <c r="U78" i="1" s="1"/>
  <c r="T95" i="1"/>
  <c r="U95" i="1" s="1"/>
  <c r="T85" i="1"/>
  <c r="U85" i="1" s="1"/>
  <c r="T90" i="1"/>
  <c r="U90" i="1" s="1"/>
  <c r="T96" i="1"/>
  <c r="U96" i="1" s="1"/>
  <c r="T101" i="1"/>
  <c r="U101" i="1" s="1"/>
  <c r="T98" i="1"/>
  <c r="U98" i="1" s="1"/>
  <c r="T106" i="1"/>
  <c r="U106" i="1" s="1"/>
  <c r="T100" i="1"/>
  <c r="U100" i="1" s="1"/>
  <c r="T104" i="1"/>
  <c r="U104" i="1" s="1"/>
  <c r="T99" i="1"/>
  <c r="U99" i="1" s="1"/>
  <c r="T102" i="1"/>
  <c r="U102" i="1" s="1"/>
  <c r="T107" i="1"/>
  <c r="U107" i="1" s="1"/>
  <c r="T97" i="1"/>
  <c r="U97" i="1" s="1"/>
  <c r="T105" i="1"/>
  <c r="U105" i="1" s="1"/>
  <c r="T108" i="1"/>
  <c r="U108" i="1" s="1"/>
  <c r="T103" i="1"/>
  <c r="U103" i="1" s="1"/>
  <c r="T121" i="1"/>
  <c r="U121" i="1" s="1"/>
  <c r="T114" i="1"/>
  <c r="U114" i="1" s="1"/>
  <c r="T124" i="1"/>
  <c r="U124" i="1" s="1"/>
  <c r="T116" i="1"/>
  <c r="U116" i="1" s="1"/>
  <c r="T126" i="1"/>
  <c r="U126" i="1" s="1"/>
  <c r="T115" i="1"/>
  <c r="U115" i="1" s="1"/>
  <c r="T122" i="1"/>
  <c r="U122" i="1" s="1"/>
  <c r="T128" i="1"/>
  <c r="U128" i="1" s="1"/>
  <c r="T111" i="1"/>
  <c r="U111" i="1" s="1"/>
  <c r="T131" i="1"/>
  <c r="U131" i="1" s="1"/>
  <c r="T125" i="1"/>
  <c r="U125" i="1" s="1"/>
  <c r="T113" i="1"/>
  <c r="U113" i="1" s="1"/>
  <c r="T127" i="1"/>
  <c r="U127" i="1" s="1"/>
  <c r="T130" i="1"/>
  <c r="U130" i="1" s="1"/>
  <c r="T110" i="1"/>
  <c r="U110" i="1" s="1"/>
  <c r="T120" i="1"/>
  <c r="U120" i="1" s="1"/>
  <c r="T132" i="1"/>
  <c r="U132" i="1" s="1"/>
  <c r="T119" i="1"/>
  <c r="U119" i="1" s="1"/>
  <c r="T134" i="1"/>
  <c r="U134" i="1" s="1"/>
  <c r="T133" i="1"/>
  <c r="U133" i="1" s="1"/>
  <c r="T129" i="1"/>
  <c r="U129" i="1" s="1"/>
  <c r="T135" i="1"/>
  <c r="U135" i="1" s="1"/>
  <c r="T112" i="1"/>
  <c r="U112" i="1" s="1"/>
  <c r="T118" i="1"/>
  <c r="U118" i="1" s="1"/>
  <c r="T117" i="1"/>
  <c r="U117" i="1" s="1"/>
  <c r="T123" i="1"/>
  <c r="U123" i="1" s="1"/>
  <c r="T136" i="1"/>
  <c r="U136" i="1" s="1"/>
  <c r="T137" i="1"/>
  <c r="U137" i="1" s="1"/>
  <c r="T138" i="1"/>
  <c r="U138" i="1" s="1"/>
  <c r="T140" i="1"/>
  <c r="U140" i="1" s="1"/>
  <c r="T139" i="1"/>
  <c r="U139" i="1" s="1"/>
  <c r="T141" i="1"/>
  <c r="U141" i="1" s="1"/>
  <c r="T144" i="1"/>
  <c r="U144" i="1" s="1"/>
  <c r="T142" i="1"/>
  <c r="U142" i="1" s="1"/>
  <c r="T143" i="1"/>
  <c r="U143" i="1" s="1"/>
  <c r="T148" i="1"/>
  <c r="U148" i="1" s="1"/>
  <c r="T146" i="1"/>
  <c r="U146" i="1" s="1"/>
  <c r="T145" i="1"/>
  <c r="U145" i="1" s="1"/>
  <c r="T147" i="1"/>
  <c r="U147" i="1" s="1"/>
  <c r="AH9" i="1"/>
  <c r="AH10" i="1"/>
  <c r="AH11" i="1"/>
  <c r="AH5" i="1"/>
  <c r="AH6" i="1"/>
  <c r="AH7" i="1"/>
  <c r="AH8" i="1"/>
  <c r="AH12" i="1"/>
  <c r="AH13" i="1"/>
  <c r="AH14" i="1"/>
  <c r="AH4" i="1"/>
  <c r="AY4" i="1"/>
  <c r="AY15" i="1" s="1"/>
  <c r="D149" i="1"/>
  <c r="AQ22" i="1" l="1"/>
  <c r="Y10" i="1"/>
  <c r="Z10" i="1" s="1"/>
  <c r="Z72" i="1"/>
  <c r="Z113" i="1"/>
  <c r="Z6" i="1"/>
  <c r="Z112" i="1"/>
  <c r="Z5" i="1"/>
  <c r="Z12" i="1"/>
  <c r="Z116" i="1"/>
  <c r="Z9" i="1"/>
  <c r="Z115" i="1"/>
  <c r="Z111" i="1"/>
  <c r="Z11" i="1"/>
  <c r="Z8" i="1"/>
  <c r="Z7" i="1"/>
  <c r="Z114" i="1"/>
  <c r="Z110" i="1"/>
  <c r="Z97" i="1"/>
  <c r="Z73" i="1"/>
  <c r="AP9" i="1"/>
  <c r="AQ13" i="1"/>
  <c r="AQ5" i="1"/>
  <c r="AQ7" i="1"/>
  <c r="AR7" i="1" s="1"/>
  <c r="AQ12" i="1"/>
  <c r="AR12" i="1" s="1"/>
  <c r="AP14" i="1"/>
  <c r="AP11" i="1"/>
  <c r="AQ4" i="1"/>
  <c r="AR4" i="1" s="1"/>
  <c r="AQ8" i="1"/>
  <c r="AR8" i="1" s="1"/>
  <c r="AB149" i="1"/>
  <c r="AP10" i="1"/>
  <c r="AP6" i="1"/>
  <c r="AN4" i="1"/>
  <c r="AZ9" i="1"/>
  <c r="AI10" i="1"/>
  <c r="AJ10" i="1" s="1"/>
  <c r="AZ11" i="1"/>
  <c r="AZ10" i="1"/>
  <c r="AI11" i="1"/>
  <c r="AJ11" i="1" s="1"/>
  <c r="AI9" i="1"/>
  <c r="AJ9" i="1" s="1"/>
  <c r="AI13" i="1"/>
  <c r="AJ13" i="1" s="1"/>
  <c r="AI12" i="1"/>
  <c r="AJ12" i="1" s="1"/>
  <c r="AI8" i="1"/>
  <c r="AJ8" i="1" s="1"/>
  <c r="AI7" i="1"/>
  <c r="AJ7" i="1" s="1"/>
  <c r="AM7" i="1"/>
  <c r="AN7" i="1" s="1"/>
  <c r="AI5" i="1"/>
  <c r="AJ5" i="1" s="1"/>
  <c r="AZ5" i="1"/>
  <c r="AI6" i="1"/>
  <c r="AJ6" i="1" s="1"/>
  <c r="AE15" i="1"/>
  <c r="AF14" i="1" s="1"/>
  <c r="AI4" i="1"/>
  <c r="AJ4" i="1" s="1"/>
  <c r="AM12" i="1"/>
  <c r="AN12" i="1" s="1"/>
  <c r="AM13" i="1"/>
  <c r="AN13" i="1" s="1"/>
  <c r="AI14" i="1"/>
  <c r="AJ14" i="1" s="1"/>
  <c r="AZ13" i="1"/>
  <c r="AZ8" i="1"/>
  <c r="AZ6" i="1"/>
  <c r="AZ14" i="1"/>
  <c r="AZ4" i="1"/>
  <c r="AZ12" i="1"/>
  <c r="AP5" i="1" l="1"/>
  <c r="AR5" i="1"/>
  <c r="AP13" i="1"/>
  <c r="AR13" i="1"/>
  <c r="Z149" i="1"/>
  <c r="AM20" i="1" s="1"/>
  <c r="AP7" i="1"/>
  <c r="AP8" i="1"/>
  <c r="AP12" i="1"/>
  <c r="AQ15" i="1"/>
  <c r="AP4" i="1"/>
  <c r="AF4" i="1"/>
  <c r="AJ15" i="1"/>
  <c r="AN15" i="1"/>
  <c r="U149" i="1"/>
  <c r="AF11" i="1"/>
  <c r="AZ15" i="1"/>
  <c r="AF7" i="1"/>
  <c r="AF5" i="1"/>
  <c r="AF6" i="1"/>
  <c r="AF10" i="1"/>
  <c r="AF8" i="1"/>
  <c r="AF9" i="1"/>
  <c r="AF13" i="1"/>
  <c r="AF12" i="1"/>
  <c r="AM15" i="1"/>
  <c r="AL15" i="1" s="1"/>
  <c r="AI15" i="1"/>
  <c r="AH15" i="1" s="1"/>
  <c r="AM21" i="1" l="1"/>
  <c r="AP15" i="1"/>
  <c r="AQ16" i="1"/>
  <c r="AR15" i="1"/>
  <c r="AM16" i="1"/>
  <c r="Y149" i="1" l="1"/>
</calcChain>
</file>

<file path=xl/sharedStrings.xml><?xml version="1.0" encoding="utf-8"?>
<sst xmlns="http://schemas.openxmlformats.org/spreadsheetml/2006/main" count="1031" uniqueCount="279">
  <si>
    <t>Hammarby Hyttedamm</t>
  </si>
  <si>
    <t>Hällby kraftstation</t>
  </si>
  <si>
    <t>Jäders Bruks kraftstation</t>
  </si>
  <si>
    <t>Vallby kraftstation</t>
  </si>
  <si>
    <t>Grindberga kraftstation</t>
  </si>
  <si>
    <t>Kvarnfallet</t>
  </si>
  <si>
    <t>Axbergshammars kraftverksdamm</t>
  </si>
  <si>
    <t>Borndammen</t>
  </si>
  <si>
    <t>Bångbro floddamm</t>
  </si>
  <si>
    <t>Dalkarlshyttans kraftverksdamm</t>
  </si>
  <si>
    <t>Damm Karlsborgs gård</t>
  </si>
  <si>
    <t>Dylta kraftverksdamm</t>
  </si>
  <si>
    <t>Ekebyhammars damm</t>
  </si>
  <si>
    <t>Fabriksdammen (Rockhammar)</t>
  </si>
  <si>
    <t>Kraftverksdamm</t>
  </si>
  <si>
    <t>Dyltaån</t>
  </si>
  <si>
    <t>61_6</t>
  </si>
  <si>
    <t>Borsån</t>
  </si>
  <si>
    <t>61_7</t>
  </si>
  <si>
    <t>Nedre Arbogaån</t>
  </si>
  <si>
    <t>61_5</t>
  </si>
  <si>
    <t>Sverkestaån</t>
  </si>
  <si>
    <t>61_8</t>
  </si>
  <si>
    <t>Nora</t>
  </si>
  <si>
    <t>Örebro län</t>
  </si>
  <si>
    <t>Arboga</t>
  </si>
  <si>
    <t>Västmanlands län</t>
  </si>
  <si>
    <t>Örebro</t>
  </si>
  <si>
    <t>Ljusnarsberg</t>
  </si>
  <si>
    <t>Lindesberg</t>
  </si>
  <si>
    <t>Arbogaån</t>
  </si>
  <si>
    <t>Finnhyttans damm (Olovsjön)</t>
  </si>
  <si>
    <t>Frötuna Kvarndamm</t>
  </si>
  <si>
    <t>Gammelbo Hyttdamm</t>
  </si>
  <si>
    <t>Det står "utskovsdamm" men kraftverket är inte med i listan. Lagt in årsproduktion manuellt</t>
  </si>
  <si>
    <t>Glatjärn utskovsdamm</t>
  </si>
  <si>
    <t>Hyttdammen (Ställdalen)</t>
  </si>
  <si>
    <t>Högfors floddamm</t>
  </si>
  <si>
    <t>Hörksforsens damm (Bromossdammen)</t>
  </si>
  <si>
    <t>Kopparhyttans kraftverksdamm</t>
  </si>
  <si>
    <t>Krokforsdammen</t>
  </si>
  <si>
    <t>Kungsfors mellandammen</t>
  </si>
  <si>
    <t>Kåfalla nedre damm</t>
  </si>
  <si>
    <t>Lilla Kumlan kraftverk floddamm</t>
  </si>
  <si>
    <t>Norrby Kvarndamm</t>
  </si>
  <si>
    <t>Norrbyhammars damm</t>
  </si>
  <si>
    <t>Nyhyttans Kvarndamm (Nora)</t>
  </si>
  <si>
    <t>Oppboga reglerdamm</t>
  </si>
  <si>
    <t>Oppäsen</t>
  </si>
  <si>
    <t>Petersforsdammen</t>
  </si>
  <si>
    <t>Plåthammarsdammen</t>
  </si>
  <si>
    <t>Ramshyttedammen (Lindesberg)</t>
  </si>
  <si>
    <t>Rällså verksdamm</t>
  </si>
  <si>
    <t>Segerfors floddamm (Högforstjärn)</t>
  </si>
  <si>
    <t>Skrekarhytte Kvarndamm</t>
  </si>
  <si>
    <t>Stenby damm</t>
  </si>
  <si>
    <t>Stensta kraftverksdamm</t>
  </si>
  <si>
    <t>Stjärnfors utskovsdamm</t>
  </si>
  <si>
    <t>Stora Bredsjön</t>
  </si>
  <si>
    <t>Storbo utskovsdamm</t>
  </si>
  <si>
    <t>Storå kraftverksdamm (Vasselhyttan)</t>
  </si>
  <si>
    <t>Hällefors</t>
  </si>
  <si>
    <t>Storåkvarn damm (Ingelshyttan)</t>
  </si>
  <si>
    <t>Sågdammen (Ställdalen)</t>
  </si>
  <si>
    <t>Sörsjön</t>
  </si>
  <si>
    <t>Vedevåg verksdamm</t>
  </si>
  <si>
    <t>Vikern</t>
  </si>
  <si>
    <t>Vrethammarsdammen</t>
  </si>
  <si>
    <t>Åbyhammars damm</t>
  </si>
  <si>
    <t>Ölsjön</t>
  </si>
  <si>
    <t>Öskeviks Kvarndamm</t>
  </si>
  <si>
    <t>Östra Bohrs damm</t>
  </si>
  <si>
    <t>Östra Born utskovsdamm</t>
  </si>
  <si>
    <t>Hovmanstorpasjön</t>
  </si>
  <si>
    <t>Högbergsfors utskovsdamm</t>
  </si>
  <si>
    <t>Lustholmen regleringsdamm, Kurkil</t>
  </si>
  <si>
    <t>Myrsjön</t>
  </si>
  <si>
    <t>Ringaby Herrdamm (Härdammen)</t>
  </si>
  <si>
    <t>Ånäs verksdamm</t>
  </si>
  <si>
    <t>Skärmartorp Bruksdamm</t>
  </si>
  <si>
    <t>Svartån till Hjälmaren</t>
  </si>
  <si>
    <t>61_3</t>
  </si>
  <si>
    <t>Lekeberg</t>
  </si>
  <si>
    <t>Eskilstunaån</t>
  </si>
  <si>
    <t>Kraftverket på fastigheten Gjutaren</t>
  </si>
  <si>
    <t>Skogstorpkraftverk</t>
  </si>
  <si>
    <t xml:space="preserve">Kvarnfallet </t>
  </si>
  <si>
    <t xml:space="preserve">Nyby </t>
  </si>
  <si>
    <t xml:space="preserve">Tunafors </t>
  </si>
  <si>
    <t>Backa kraftverksdamm</t>
  </si>
  <si>
    <t>Gropens regleringsdamm</t>
  </si>
  <si>
    <t>Hemgårdsdammen</t>
  </si>
  <si>
    <t>Hidingebro kraftverksdamm</t>
  </si>
  <si>
    <t>Karlslunds kraftverksdamm</t>
  </si>
  <si>
    <t>Kvarndammen (Frösvidal)</t>
  </si>
  <si>
    <t>Lannaforsdammen</t>
  </si>
  <si>
    <t>Lill-Björken</t>
  </si>
  <si>
    <t>Nyhammarsdammen Nyhammarsdammens kraftverk (Garphyttan)</t>
  </si>
  <si>
    <t>Oxhultsdammen</t>
  </si>
  <si>
    <t>Toften övre dammen</t>
  </si>
  <si>
    <t>Ölen regleringsdamm</t>
  </si>
  <si>
    <t>Hyttedammen (Garphyttan)</t>
  </si>
  <si>
    <t>Stor-Björken floddamm</t>
  </si>
  <si>
    <t>Valsverksdammen (Laxå)</t>
  </si>
  <si>
    <t>Ulva kvarn kraftverk</t>
  </si>
  <si>
    <t>Färna kraftstation</t>
  </si>
  <si>
    <t>Kolsva kraftstation</t>
  </si>
  <si>
    <t>Lyftinge kraftstation</t>
  </si>
  <si>
    <t>Skinnskattebergs kraftstation</t>
  </si>
  <si>
    <t>Östanfors kraftstation</t>
  </si>
  <si>
    <t>Östtuna kraftstation</t>
  </si>
  <si>
    <t>Lilla Kedjen, Kedjebohammar</t>
  </si>
  <si>
    <t>Ekeby kraftstation</t>
  </si>
  <si>
    <t>Gisslarbo kraftstation</t>
  </si>
  <si>
    <t>Kallstena kraftstation</t>
  </si>
  <si>
    <t>Nygårds kraftstation</t>
  </si>
  <si>
    <t>Hyttdammen vid Finnbo Gård</t>
  </si>
  <si>
    <t>Hällsjöns kraftverk</t>
  </si>
  <si>
    <t>Loforsens kraftverk</t>
  </si>
  <si>
    <t>Ludvika kraftstation</t>
  </si>
  <si>
    <t>Morgårdshammars kraftverk</t>
  </si>
  <si>
    <t>Nyhammar kraftverk</t>
  </si>
  <si>
    <t>Saxehammar</t>
  </si>
  <si>
    <t>Smedjebackens kraftverk</t>
  </si>
  <si>
    <t>St Lexen</t>
  </si>
  <si>
    <t>Sunnansjö kraftverk</t>
  </si>
  <si>
    <t>Tunkarlsbo kvarn och såg</t>
  </si>
  <si>
    <t>Vännebo kraftstation</t>
  </si>
  <si>
    <t>Fagersta kraftstation</t>
  </si>
  <si>
    <t>Seglingsbergs kraftstation</t>
  </si>
  <si>
    <t>5,2 GWh/år</t>
  </si>
  <si>
    <t>3,5 GWh/år</t>
  </si>
  <si>
    <t>2,8 GWh/år</t>
  </si>
  <si>
    <t>7 GWh/år</t>
  </si>
  <si>
    <t>800 MWh/år</t>
  </si>
  <si>
    <t>Hjälmaren</t>
  </si>
  <si>
    <t>61_2</t>
  </si>
  <si>
    <t>Ten och Toften</t>
  </si>
  <si>
    <t>61_4</t>
  </si>
  <si>
    <t>Kolbäcksån nedre</t>
  </si>
  <si>
    <t>61_10</t>
  </si>
  <si>
    <t>Kolbäcksån övre</t>
  </si>
  <si>
    <t>61_11</t>
  </si>
  <si>
    <t>Eskilstuna</t>
  </si>
  <si>
    <t>Södermanlands län</t>
  </si>
  <si>
    <t>Laxå</t>
  </si>
  <si>
    <t>Degerfors</t>
  </si>
  <si>
    <t>Uppsala</t>
  </si>
  <si>
    <t>Uppsala län</t>
  </si>
  <si>
    <t>Skinnskatteberg</t>
  </si>
  <si>
    <t>Köping</t>
  </si>
  <si>
    <t xml:space="preserve">Smedjebacken </t>
  </si>
  <si>
    <t>Dalarnas län</t>
  </si>
  <si>
    <t>Ludvika</t>
  </si>
  <si>
    <t xml:space="preserve">Ludvika </t>
  </si>
  <si>
    <t>Smedjebacken</t>
  </si>
  <si>
    <t xml:space="preserve">Fagersta </t>
  </si>
  <si>
    <t>Surahammar</t>
  </si>
  <si>
    <t>Fyrisån</t>
  </si>
  <si>
    <t>Hedströmmen</t>
  </si>
  <si>
    <t>Kolbäcksån</t>
  </si>
  <si>
    <t>Semla kraftstation</t>
  </si>
  <si>
    <t>Surahammars kraftstation</t>
  </si>
  <si>
    <t>Virsbo kraftstation</t>
  </si>
  <si>
    <t>Västanfors kraftstation</t>
  </si>
  <si>
    <t>Nordansjö kraftstation</t>
  </si>
  <si>
    <t>Ramnäs</t>
  </si>
  <si>
    <t>Sörstafors</t>
  </si>
  <si>
    <t>Lernbo kraftverk</t>
  </si>
  <si>
    <t>Uddnäs</t>
  </si>
  <si>
    <t>Västerkvarn</t>
  </si>
  <si>
    <t>Ålsätra</t>
  </si>
  <si>
    <t>Häggestaån</t>
  </si>
  <si>
    <t>Kvarnbred, Ribbingebäck</t>
  </si>
  <si>
    <t>Vilstena kraftverk Örsundaån</t>
  </si>
  <si>
    <t>Länna, Kvarndammens kraftstation</t>
  </si>
  <si>
    <t>Åkers krutbruk</t>
  </si>
  <si>
    <t>Berga Kraftstation</t>
  </si>
  <si>
    <t>500 MWh/år</t>
  </si>
  <si>
    <t>80 MWh/år</t>
  </si>
  <si>
    <t>Antaget värde</t>
  </si>
  <si>
    <t>400 MWh/år</t>
  </si>
  <si>
    <t>Örsundaån</t>
  </si>
  <si>
    <t>61_14</t>
  </si>
  <si>
    <t xml:space="preserve">Eksågsån </t>
  </si>
  <si>
    <t>61_1</t>
  </si>
  <si>
    <t>Norberg</t>
  </si>
  <si>
    <t>Hallstahammar</t>
  </si>
  <si>
    <t>Enköping</t>
  </si>
  <si>
    <t>Strängnas</t>
  </si>
  <si>
    <t>Strängnäs</t>
  </si>
  <si>
    <t>Köpingsån</t>
  </si>
  <si>
    <t>Lillån</t>
  </si>
  <si>
    <t>Råckstaån</t>
  </si>
  <si>
    <t>Nykvarn kraftverk Sagån</t>
  </si>
  <si>
    <t>Strömsbergs kraftverk Sagån</t>
  </si>
  <si>
    <t>Strömsnäs kraftverk Sagån</t>
  </si>
  <si>
    <t>Harakers Kvarn</t>
  </si>
  <si>
    <t>Skultuna kraftstation</t>
  </si>
  <si>
    <t>Västerås kraftstation</t>
  </si>
  <si>
    <t>Sågdamm, Karbenningby</t>
  </si>
  <si>
    <t>840 MWh/år</t>
  </si>
  <si>
    <t>Västerås</t>
  </si>
  <si>
    <t>Sagån</t>
  </si>
  <si>
    <t>Svartån</t>
  </si>
  <si>
    <t>HARO-värde</t>
  </si>
  <si>
    <t>Frövifors nedre damm</t>
  </si>
  <si>
    <t>Silken</t>
  </si>
  <si>
    <t>Karmansbo, Övre, Norrhammarsdammen</t>
  </si>
  <si>
    <t>Simmelsjön</t>
  </si>
  <si>
    <t>Borasjön (Bodarnesjön)</t>
  </si>
  <si>
    <t>FD kraftverksdamm</t>
  </si>
  <si>
    <t>Reglerdamm</t>
  </si>
  <si>
    <t>Usken (vid Skolan)</t>
  </si>
  <si>
    <t>Skrikarhyttans Tröskverksdamm</t>
  </si>
  <si>
    <t>Bäckhammarsdammen, Frösvidal</t>
  </si>
  <si>
    <t>Arbohyttans damm</t>
  </si>
  <si>
    <t>Västgöthyttans verksdamm</t>
  </si>
  <si>
    <t>Kölsjö station</t>
  </si>
  <si>
    <t>Glihammars kraftverksdamm</t>
  </si>
  <si>
    <t>Grönbo damm</t>
  </si>
  <si>
    <t>Tot</t>
  </si>
  <si>
    <t>Kontroll mot Vattenkraft.info</t>
  </si>
  <si>
    <t>Diff</t>
  </si>
  <si>
    <t>Test förslag produktionsförlust</t>
  </si>
  <si>
    <t>ObjectID</t>
  </si>
  <si>
    <t>Namn vattenanläggning</t>
  </si>
  <si>
    <t>Installerad effekt (MW)</t>
  </si>
  <si>
    <t>Årsproduktion (MWh) (info från lst)</t>
  </si>
  <si>
    <t>Årsproduktion från vattenkraftsinfo#se</t>
  </si>
  <si>
    <t>Typ av damm</t>
  </si>
  <si>
    <t>Fallhöjd kraftverk (från lst)</t>
  </si>
  <si>
    <t>Fallhöjd damm (från lantmäteriets karttjänst)</t>
  </si>
  <si>
    <t>Prövningsgrupp</t>
  </si>
  <si>
    <t>grupp nr</t>
  </si>
  <si>
    <t>Kommun</t>
  </si>
  <si>
    <t>Län</t>
  </si>
  <si>
    <t>Vattendrag2</t>
  </si>
  <si>
    <t>Övrigt</t>
  </si>
  <si>
    <t>Det står "utskovsdamm" men produktionen stod på nedre dammen och inte på övre</t>
  </si>
  <si>
    <t>Vattendrag</t>
  </si>
  <si>
    <t>GWh/år</t>
  </si>
  <si>
    <t>Elpris</t>
  </si>
  <si>
    <t>kr/kWh</t>
  </si>
  <si>
    <t>Produktionförlust (Mkr/år)</t>
  </si>
  <si>
    <t>Verkar stämma hyfsat, 379 GWh/år hittat i presentation om NAP från HaV, SvK och Energimyndigheten</t>
  </si>
  <si>
    <t>MQ (m3/s)</t>
  </si>
  <si>
    <t>Kvot fallhöjd krv/damm</t>
  </si>
  <si>
    <t>Antal år i kalkyl</t>
  </si>
  <si>
    <t>Ränta</t>
  </si>
  <si>
    <t>år</t>
  </si>
  <si>
    <t>Manuellt inlagd</t>
  </si>
  <si>
    <t>Produktionsförlust utifrån klass</t>
  </si>
  <si>
    <t>Diff jfr. haro</t>
  </si>
  <si>
    <t>Reglerbidragsklass</t>
  </si>
  <si>
    <t>Andel produktionsbortfall</t>
  </si>
  <si>
    <t>Total produktion</t>
  </si>
  <si>
    <t>Alternativt bortfall till beräkning</t>
  </si>
  <si>
    <t>Rang</t>
  </si>
  <si>
    <t>största</t>
  </si>
  <si>
    <t>Produktionsbortfall</t>
  </si>
  <si>
    <t>Andel av total</t>
  </si>
  <si>
    <t>Test av antal största</t>
  </si>
  <si>
    <t xml:space="preserve">Påverkan från </t>
  </si>
  <si>
    <t>Fall 1 - Hypotetisk andel prod.bortfall utifrån HARO-värde</t>
  </si>
  <si>
    <t>Fall 2 - Hypotetisk andel prod.bortfall utifrån ansatt värde per vattendrag</t>
  </si>
  <si>
    <t>Fall 2 - Andel för specifikt kraftverk (skriver över vattendraget värde)</t>
  </si>
  <si>
    <t>Fall 3 - Hypotetisk andel prod. Bortfall utifrån ansatt värde per reglerbidragsklass</t>
  </si>
  <si>
    <t>Total nuvarande produktion (GWh/år)</t>
  </si>
  <si>
    <t>Bortfall HARO (GWh/år)</t>
  </si>
  <si>
    <t>Produktionsförlust (GWh/år)</t>
  </si>
  <si>
    <t>Fall 3 - Hypotetiskt produktionsbortfall utifrån ansatt värde per reglerbidragsklass (GWh)</t>
  </si>
  <si>
    <t>Fall 2 - Hypotetiskt produktionsbortfall utifrån ansatt värde per vattendrag (GWh)</t>
  </si>
  <si>
    <t>Fall 1 - Hypotetiskt produktionsbortfall utifrånn HARO-värde (GWh)</t>
  </si>
  <si>
    <t>Fall 1</t>
  </si>
  <si>
    <t>Fall 2</t>
  </si>
  <si>
    <t>Fall 3</t>
  </si>
  <si>
    <t>Nuvarande produktion inom Norrströms ARO</t>
  </si>
  <si>
    <t>Denna rapport är framtagen inom EU-projektet LIFE IP Rich Waters. Ansvaret för innehållet ligger helt hos författarna. Innehållet återspeglar inte Europeiska unionens hållning.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</si>
</sst>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1"/>
    </font>
    <font>
      <sz val="10"/>
      <color theme="5" tint="-0.249977111117893"/>
      <name val="Arial"/>
      <family val="2"/>
    </font>
    <font>
      <sz val="10"/>
      <color rgb="FF0070C0"/>
      <name val="Arial"/>
      <family val="2"/>
    </font>
    <font>
      <sz val="10"/>
      <color rgb="FF0070C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3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6" fillId="0" borderId="0" xfId="0" applyFont="1"/>
    <xf numFmtId="1" fontId="7" fillId="0" borderId="0" xfId="0" applyNumberFormat="1" applyFont="1"/>
    <xf numFmtId="0" fontId="7" fillId="0" borderId="0" xfId="0" applyFont="1"/>
    <xf numFmtId="0" fontId="6" fillId="0" borderId="4" xfId="0" applyFont="1" applyBorder="1"/>
    <xf numFmtId="0" fontId="5" fillId="0" borderId="1" xfId="0" applyFont="1" applyBorder="1"/>
    <xf numFmtId="1" fontId="1" fillId="0" borderId="11" xfId="0" applyNumberFormat="1" applyFont="1" applyBorder="1"/>
    <xf numFmtId="0" fontId="1" fillId="0" borderId="12" xfId="0" applyFont="1" applyBorder="1"/>
    <xf numFmtId="0" fontId="1" fillId="2" borderId="12" xfId="0" applyFont="1" applyFill="1" applyBorder="1"/>
    <xf numFmtId="1" fontId="1" fillId="0" borderId="13" xfId="0" applyNumberFormat="1" applyFont="1" applyBorder="1"/>
    <xf numFmtId="1" fontId="9" fillId="0" borderId="0" xfId="0" applyNumberFormat="1" applyFont="1"/>
    <xf numFmtId="0" fontId="8" fillId="0" borderId="0" xfId="0" applyFont="1"/>
    <xf numFmtId="0" fontId="10" fillId="0" borderId="0" xfId="0" applyFont="1"/>
    <xf numFmtId="0" fontId="1" fillId="5" borderId="12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1" fontId="1" fillId="0" borderId="18" xfId="0" applyNumberFormat="1" applyFont="1" applyBorder="1"/>
    <xf numFmtId="0" fontId="1" fillId="0" borderId="19" xfId="0" applyFont="1" applyBorder="1"/>
    <xf numFmtId="0" fontId="1" fillId="5" borderId="19" xfId="0" applyFont="1" applyFill="1" applyBorder="1"/>
    <xf numFmtId="0" fontId="3" fillId="0" borderId="12" xfId="0" applyFont="1" applyBorder="1"/>
    <xf numFmtId="0" fontId="1" fillId="6" borderId="12" xfId="0" applyFont="1" applyFill="1" applyBorder="1"/>
    <xf numFmtId="0" fontId="1" fillId="6" borderId="19" xfId="0" applyFont="1" applyFill="1" applyBorder="1"/>
    <xf numFmtId="1" fontId="1" fillId="0" borderId="2" xfId="0" applyNumberFormat="1" applyFont="1" applyBorder="1"/>
    <xf numFmtId="0" fontId="1" fillId="0" borderId="10" xfId="0" applyFont="1" applyBorder="1"/>
    <xf numFmtId="0" fontId="3" fillId="0" borderId="10" xfId="0" applyFont="1" applyBorder="1"/>
    <xf numFmtId="0" fontId="1" fillId="4" borderId="12" xfId="0" applyFont="1" applyFill="1" applyBorder="1"/>
    <xf numFmtId="0" fontId="1" fillId="2" borderId="19" xfId="0" applyFont="1" applyFill="1" applyBorder="1"/>
    <xf numFmtId="0" fontId="1" fillId="4" borderId="19" xfId="0" applyFont="1" applyFill="1" applyBorder="1"/>
    <xf numFmtId="0" fontId="1" fillId="3" borderId="12" xfId="0" applyFont="1" applyFill="1" applyBorder="1"/>
    <xf numFmtId="0" fontId="1" fillId="3" borderId="19" xfId="0" applyFont="1" applyFill="1" applyBorder="1"/>
    <xf numFmtId="0" fontId="3" fillId="2" borderId="19" xfId="0" applyFont="1" applyFill="1" applyBorder="1"/>
    <xf numFmtId="0" fontId="1" fillId="2" borderId="10" xfId="0" applyFont="1" applyFill="1" applyBorder="1"/>
    <xf numFmtId="0" fontId="4" fillId="2" borderId="19" xfId="0" applyFont="1" applyFill="1" applyBorder="1"/>
    <xf numFmtId="0" fontId="5" fillId="0" borderId="19" xfId="0" applyFont="1" applyBorder="1"/>
    <xf numFmtId="0" fontId="1" fillId="8" borderId="19" xfId="0" applyFont="1" applyFill="1" applyBorder="1"/>
    <xf numFmtId="0" fontId="2" fillId="0" borderId="12" xfId="0" applyFont="1" applyBorder="1"/>
    <xf numFmtId="0" fontId="1" fillId="8" borderId="12" xfId="0" applyFont="1" applyFill="1" applyBorder="1"/>
    <xf numFmtId="0" fontId="1" fillId="9" borderId="12" xfId="0" applyFont="1" applyFill="1" applyBorder="1"/>
    <xf numFmtId="0" fontId="7" fillId="0" borderId="4" xfId="0" applyFont="1" applyBorder="1"/>
    <xf numFmtId="2" fontId="1" fillId="0" borderId="20" xfId="0" applyNumberFormat="1" applyFont="1" applyBorder="1"/>
    <xf numFmtId="165" fontId="1" fillId="0" borderId="1" xfId="0" applyNumberFormat="1" applyFont="1" applyBorder="1"/>
    <xf numFmtId="165" fontId="1" fillId="0" borderId="10" xfId="0" applyNumberFormat="1" applyFont="1" applyBorder="1"/>
    <xf numFmtId="0" fontId="1" fillId="0" borderId="0" xfId="0" applyFont="1"/>
    <xf numFmtId="0" fontId="1" fillId="13" borderId="10" xfId="0" applyFont="1" applyFill="1" applyBorder="1"/>
    <xf numFmtId="0" fontId="1" fillId="12" borderId="10" xfId="0" applyFont="1" applyFill="1" applyBorder="1"/>
    <xf numFmtId="0" fontId="1" fillId="10" borderId="12" xfId="0" applyFont="1" applyFill="1" applyBorder="1"/>
    <xf numFmtId="0" fontId="1" fillId="14" borderId="19" xfId="0" applyFont="1" applyFill="1" applyBorder="1"/>
    <xf numFmtId="0" fontId="1" fillId="15" borderId="12" xfId="0" applyFont="1" applyFill="1" applyBorder="1"/>
    <xf numFmtId="0" fontId="1" fillId="15" borderId="1" xfId="0" applyFont="1" applyFill="1" applyBorder="1"/>
    <xf numFmtId="0" fontId="1" fillId="15" borderId="19" xfId="0" applyFont="1" applyFill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2" xfId="0" applyFont="1" applyBorder="1"/>
    <xf numFmtId="0" fontId="0" fillId="10" borderId="21" xfId="0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164" fontId="7" fillId="0" borderId="5" xfId="0" applyNumberFormat="1" applyFont="1" applyBorder="1"/>
    <xf numFmtId="1" fontId="11" fillId="0" borderId="4" xfId="0" applyNumberFormat="1" applyFont="1" applyBorder="1"/>
    <xf numFmtId="1" fontId="11" fillId="0" borderId="5" xfId="0" applyNumberFormat="1" applyFont="1" applyBorder="1"/>
    <xf numFmtId="2" fontId="1" fillId="0" borderId="3" xfId="0" applyNumberFormat="1" applyFont="1" applyBorder="1"/>
    <xf numFmtId="2" fontId="1" fillId="0" borderId="5" xfId="0" applyNumberFormat="1" applyFont="1" applyBorder="1"/>
    <xf numFmtId="164" fontId="6" fillId="0" borderId="5" xfId="0" applyNumberFormat="1" applyFont="1" applyBorder="1"/>
    <xf numFmtId="2" fontId="1" fillId="0" borderId="7" xfId="0" applyNumberFormat="1" applyFont="1" applyBorder="1"/>
    <xf numFmtId="1" fontId="1" fillId="0" borderId="0" xfId="0" applyNumberFormat="1" applyFont="1"/>
    <xf numFmtId="1" fontId="1" fillId="0" borderId="10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6" fillId="1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6" fillId="12" borderId="16" xfId="0" applyFont="1" applyFill="1" applyBorder="1" applyAlignment="1">
      <alignment horizontal="center" vertical="center" wrapText="1"/>
    </xf>
    <xf numFmtId="164" fontId="7" fillId="0" borderId="0" xfId="0" applyNumberFormat="1" applyFont="1"/>
    <xf numFmtId="0" fontId="1" fillId="0" borderId="26" xfId="0" applyFont="1" applyBorder="1"/>
    <xf numFmtId="1" fontId="1" fillId="0" borderId="27" xfId="0" applyNumberFormat="1" applyFont="1" applyBorder="1"/>
    <xf numFmtId="0" fontId="1" fillId="2" borderId="26" xfId="0" applyFont="1" applyFill="1" applyBorder="1"/>
    <xf numFmtId="0" fontId="1" fillId="0" borderId="28" xfId="0" applyFont="1" applyBorder="1"/>
    <xf numFmtId="0" fontId="1" fillId="9" borderId="26" xfId="0" applyFont="1" applyFill="1" applyBorder="1"/>
    <xf numFmtId="0" fontId="6" fillId="0" borderId="10" xfId="0" applyFont="1" applyBorder="1"/>
    <xf numFmtId="1" fontId="11" fillId="0" borderId="10" xfId="0" applyNumberFormat="1" applyFont="1" applyBorder="1"/>
    <xf numFmtId="9" fontId="7" fillId="11" borderId="21" xfId="0" applyNumberFormat="1" applyFont="1" applyFill="1" applyBorder="1"/>
    <xf numFmtId="9" fontId="6" fillId="11" borderId="21" xfId="0" applyNumberFormat="1" applyFont="1" applyFill="1" applyBorder="1"/>
    <xf numFmtId="9" fontId="1" fillId="0" borderId="10" xfId="0" applyNumberFormat="1" applyFont="1" applyBorder="1"/>
    <xf numFmtId="0" fontId="1" fillId="0" borderId="20" xfId="0" applyFont="1" applyBorder="1"/>
    <xf numFmtId="1" fontId="1" fillId="0" borderId="29" xfId="0" applyNumberFormat="1" applyFont="1" applyBorder="1"/>
    <xf numFmtId="0" fontId="1" fillId="2" borderId="20" xfId="0" applyFont="1" applyFill="1" applyBorder="1"/>
    <xf numFmtId="0" fontId="1" fillId="0" borderId="30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9" fontId="12" fillId="11" borderId="21" xfId="0" applyNumberFormat="1" applyFont="1" applyFill="1" applyBorder="1"/>
    <xf numFmtId="9" fontId="1" fillId="11" borderId="21" xfId="0" applyNumberFormat="1" applyFont="1" applyFill="1" applyBorder="1"/>
    <xf numFmtId="9" fontId="12" fillId="11" borderId="22" xfId="0" applyNumberFormat="1" applyFont="1" applyFill="1" applyBorder="1"/>
    <xf numFmtId="1" fontId="1" fillId="0" borderId="21" xfId="0" applyNumberFormat="1" applyFont="1" applyBorder="1"/>
    <xf numFmtId="0" fontId="1" fillId="0" borderId="9" xfId="0" applyFont="1" applyBorder="1"/>
    <xf numFmtId="2" fontId="1" fillId="0" borderId="20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16" borderId="20" xfId="0" applyNumberFormat="1" applyFont="1" applyFill="1" applyBorder="1" applyAlignment="1">
      <alignment horizontal="center" vertical="center"/>
    </xf>
    <xf numFmtId="2" fontId="1" fillId="16" borderId="14" xfId="0" applyNumberFormat="1" applyFont="1" applyFill="1" applyBorder="1" applyAlignment="1">
      <alignment horizontal="center" vertical="center"/>
    </xf>
    <xf numFmtId="0" fontId="1" fillId="16" borderId="15" xfId="0" applyFont="1" applyFill="1" applyBorder="1"/>
    <xf numFmtId="9" fontId="12" fillId="16" borderId="21" xfId="0" applyNumberFormat="1" applyFont="1" applyFill="1" applyBorder="1"/>
    <xf numFmtId="9" fontId="1" fillId="16" borderId="21" xfId="0" applyNumberFormat="1" applyFont="1" applyFill="1" applyBorder="1"/>
    <xf numFmtId="9" fontId="12" fillId="16" borderId="22" xfId="0" applyNumberFormat="1" applyFont="1" applyFill="1" applyBorder="1"/>
    <xf numFmtId="0" fontId="1" fillId="16" borderId="21" xfId="0" applyFont="1" applyFill="1" applyBorder="1"/>
    <xf numFmtId="0" fontId="1" fillId="0" borderId="21" xfId="0" applyFont="1" applyBorder="1"/>
    <xf numFmtId="164" fontId="1" fillId="0" borderId="21" xfId="0" applyNumberFormat="1" applyFont="1" applyBorder="1"/>
    <xf numFmtId="0" fontId="0" fillId="0" borderId="21" xfId="0" applyBorder="1"/>
    <xf numFmtId="0" fontId="6" fillId="11" borderId="17" xfId="0" applyFont="1" applyFill="1" applyBorder="1" applyAlignment="1">
      <alignment horizontal="center" vertical="center" wrapText="1"/>
    </xf>
    <xf numFmtId="0" fontId="13" fillId="0" borderId="0" xfId="0" applyFont="1"/>
    <xf numFmtId="10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 applyAlignment="1">
      <alignment horizontal="right" vertical="top"/>
    </xf>
    <xf numFmtId="0" fontId="6" fillId="7" borderId="21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4" fillId="0" borderId="0" xfId="0" applyFont="1"/>
    <xf numFmtId="1" fontId="15" fillId="0" borderId="0" xfId="0" applyNumberFormat="1" applyFont="1"/>
    <xf numFmtId="0" fontId="14" fillId="0" borderId="4" xfId="0" applyFont="1" applyBorder="1"/>
    <xf numFmtId="0" fontId="14" fillId="0" borderId="6" xfId="0" applyFont="1" applyBorder="1"/>
    <xf numFmtId="2" fontId="1" fillId="16" borderId="0" xfId="0" applyNumberFormat="1" applyFont="1" applyFill="1" applyAlignment="1">
      <alignment horizontal="center" vertical="center"/>
    </xf>
    <xf numFmtId="0" fontId="1" fillId="10" borderId="8" xfId="0" applyFont="1" applyFill="1" applyBorder="1" applyAlignment="1">
      <alignment horizontal="center" vertical="center" wrapText="1"/>
    </xf>
    <xf numFmtId="1" fontId="6" fillId="7" borderId="0" xfId="0" applyNumberFormat="1" applyFont="1" applyFill="1" applyAlignment="1">
      <alignment horizontal="center" vertical="center" wrapText="1"/>
    </xf>
    <xf numFmtId="1" fontId="6" fillId="12" borderId="8" xfId="0" applyNumberFormat="1" applyFont="1" applyFill="1" applyBorder="1" applyAlignment="1">
      <alignment horizontal="center" vertical="center" wrapText="1"/>
    </xf>
    <xf numFmtId="1" fontId="6" fillId="12" borderId="17" xfId="0" applyNumberFormat="1" applyFont="1" applyFill="1" applyBorder="1" applyAlignment="1">
      <alignment horizontal="center" vertical="center" wrapText="1"/>
    </xf>
    <xf numFmtId="1" fontId="6" fillId="7" borderId="17" xfId="0" applyNumberFormat="1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2" fontId="1" fillId="5" borderId="31" xfId="0" applyNumberFormat="1" applyFont="1" applyFill="1" applyBorder="1"/>
    <xf numFmtId="165" fontId="9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165" fontId="12" fillId="0" borderId="10" xfId="0" applyNumberFormat="1" applyFont="1" applyBorder="1"/>
    <xf numFmtId="165" fontId="12" fillId="0" borderId="0" xfId="0" applyNumberFormat="1" applyFont="1"/>
    <xf numFmtId="165" fontId="1" fillId="0" borderId="0" xfId="0" applyNumberFormat="1" applyFont="1"/>
    <xf numFmtId="165" fontId="7" fillId="0" borderId="15" xfId="0" applyNumberFormat="1" applyFont="1" applyBorder="1"/>
    <xf numFmtId="165" fontId="1" fillId="0" borderId="21" xfId="0" applyNumberFormat="1" applyFont="1" applyBorder="1"/>
    <xf numFmtId="0" fontId="16" fillId="0" borderId="0" xfId="0" applyFont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1</a:t>
            </a:r>
            <a:r>
              <a:rPr lang="en-US" baseline="0"/>
              <a:t> - </a:t>
            </a:r>
            <a:r>
              <a:rPr lang="en-US"/>
              <a:t>Fördelning</a:t>
            </a:r>
            <a:r>
              <a:rPr lang="en-US" baseline="0"/>
              <a:t> produktionsförlust  utifrån HARO-värde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A45-4227-9878-46821005C74C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A45-4227-9878-46821005C74C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A45-4227-9878-46821005C74C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A45-4227-9878-46821005C74C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A45-4227-9878-46821005C74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Blad1!$AD$4:$AD$14</c15:sqref>
                  </c15:fullRef>
                </c:ext>
              </c:extLst>
              <c:f>(Blad1!$AD$4:$AD$5,Blad1!$AD$7:$AD$8,Blad1!$AD$14)</c:f>
              <c:strCache>
                <c:ptCount val="5"/>
                <c:pt idx="0">
                  <c:v>Arbogaån</c:v>
                </c:pt>
                <c:pt idx="1">
                  <c:v>Eskilstunaån</c:v>
                </c:pt>
                <c:pt idx="2">
                  <c:v>Hedströmmen</c:v>
                </c:pt>
                <c:pt idx="3">
                  <c:v>Kolbäcksån</c:v>
                </c:pt>
                <c:pt idx="4">
                  <c:v>Svartån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Blad1!$AI$4:$AI$14</c15:sqref>
                  </c15:fullRef>
                </c:ext>
              </c:extLst>
              <c:f>(Blad1!$AI$4:$AI$5,Blad1!$AI$7:$AI$8,Blad1!$AI$14)</c:f>
              <c:numCache>
                <c:formatCode>0.0</c:formatCode>
                <c:ptCount val="5"/>
                <c:pt idx="0">
                  <c:v>25.203081059999995</c:v>
                </c:pt>
                <c:pt idx="1">
                  <c:v>6.4420286939999967</c:v>
                </c:pt>
                <c:pt idx="2">
                  <c:v>6.3449999999999998</c:v>
                </c:pt>
                <c:pt idx="3">
                  <c:v>37.338209999999997</c:v>
                </c:pt>
                <c:pt idx="4">
                  <c:v>1.0014479999999999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F-4869-800A-E25C6F64A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Fall 2- Fördelning av produktionsförlust utifrån ansatta värden per vattendrag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D9E-4E6C-8DCD-0C015248352C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D9E-4E6C-8DCD-0C015248352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D9E-4E6C-8DCD-0C015248352C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D9E-4E6C-8DCD-0C015248352C}"/>
              </c:ext>
            </c:extLst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BD18-4CC1-B850-890B1090979C}"/>
              </c:ext>
            </c:extLst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BD18-4CC1-B850-890B1090979C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D9E-4E6C-8DCD-0C015248352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Blad1!$AD$4:$AD$14</c15:sqref>
                  </c15:fullRef>
                </c:ext>
              </c:extLst>
              <c:f>(Blad1!$AD$4:$AD$8,Blad1!$AD$12:$AD$14)</c:f>
              <c:strCache>
                <c:ptCount val="8"/>
                <c:pt idx="0">
                  <c:v>Arbogaån</c:v>
                </c:pt>
                <c:pt idx="1">
                  <c:v>Eskilstunaån</c:v>
                </c:pt>
                <c:pt idx="2">
                  <c:v>Fyrisån</c:v>
                </c:pt>
                <c:pt idx="3">
                  <c:v>Hedströmmen</c:v>
                </c:pt>
                <c:pt idx="4">
                  <c:v>Kolbäcksån</c:v>
                </c:pt>
                <c:pt idx="5">
                  <c:v>Råckstaån</c:v>
                </c:pt>
                <c:pt idx="6">
                  <c:v>Sagån</c:v>
                </c:pt>
                <c:pt idx="7">
                  <c:v>Svartån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Blad1!$AM$4:$AM$14</c15:sqref>
                  </c15:fullRef>
                </c:ext>
              </c:extLst>
              <c:f>(Blad1!$AM$4:$AM$8,Blad1!$AM$12:$AM$14)</c:f>
              <c:numCache>
                <c:formatCode>0.0</c:formatCode>
                <c:ptCount val="8"/>
                <c:pt idx="0">
                  <c:v>14.0017117</c:v>
                </c:pt>
                <c:pt idx="1">
                  <c:v>10.736714489999995</c:v>
                </c:pt>
                <c:pt idx="2">
                  <c:v>0.8</c:v>
                </c:pt>
                <c:pt idx="3">
                  <c:v>17.625</c:v>
                </c:pt>
                <c:pt idx="4">
                  <c:v>20.743449999999999</c:v>
                </c:pt>
                <c:pt idx="5">
                  <c:v>0.8</c:v>
                </c:pt>
                <c:pt idx="6">
                  <c:v>1.6800000000000002</c:v>
                </c:pt>
                <c:pt idx="7">
                  <c:v>2.7818000000000001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D-48F2-A052-A0CA613E5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Kolbäcksån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Produktionsbortfall</a:t>
            </a:r>
            <a:r>
              <a:rPr lang="en-US" baseline="0"/>
              <a:t> utifrån HARO-värde resp. alternativt värde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Alternativt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Blad1!$A$109:$A$135</c:f>
              <c:strCache>
                <c:ptCount val="27"/>
                <c:pt idx="0">
                  <c:v>Hallstahammar</c:v>
                </c:pt>
                <c:pt idx="1">
                  <c:v>Lernbo kraftverk</c:v>
                </c:pt>
                <c:pt idx="2">
                  <c:v>Loforsens kraftverk</c:v>
                </c:pt>
                <c:pt idx="3">
                  <c:v>Ramnäs</c:v>
                </c:pt>
                <c:pt idx="4">
                  <c:v>Ludvika kraftstation</c:v>
                </c:pt>
                <c:pt idx="5">
                  <c:v>Semla kraftstation</c:v>
                </c:pt>
                <c:pt idx="6">
                  <c:v>Västerkvarn</c:v>
                </c:pt>
                <c:pt idx="7">
                  <c:v>Västanfors kraftstation</c:v>
                </c:pt>
                <c:pt idx="8">
                  <c:v>Surahammars kraftstation</c:v>
                </c:pt>
                <c:pt idx="9">
                  <c:v>Seglingsbergs kraftstation</c:v>
                </c:pt>
                <c:pt idx="10">
                  <c:v>Smedjebackens kraftverk</c:v>
                </c:pt>
                <c:pt idx="11">
                  <c:v>Morgårdshammars kraftverk</c:v>
                </c:pt>
                <c:pt idx="12">
                  <c:v>Fagersta kraftstation</c:v>
                </c:pt>
                <c:pt idx="13">
                  <c:v>Ålsätra</c:v>
                </c:pt>
                <c:pt idx="14">
                  <c:v>Virsbo kraftstation</c:v>
                </c:pt>
                <c:pt idx="15">
                  <c:v>Uddnäs</c:v>
                </c:pt>
                <c:pt idx="16">
                  <c:v>Vännebo kraftstation</c:v>
                </c:pt>
                <c:pt idx="17">
                  <c:v>Sörstafors</c:v>
                </c:pt>
                <c:pt idx="18">
                  <c:v>Nyhammar kraftverk</c:v>
                </c:pt>
                <c:pt idx="19">
                  <c:v>Simmelsjön</c:v>
                </c:pt>
                <c:pt idx="20">
                  <c:v>Hällsjöns kraftverk</c:v>
                </c:pt>
                <c:pt idx="21">
                  <c:v>Nordansjö kraftstation</c:v>
                </c:pt>
                <c:pt idx="22">
                  <c:v>Sunnansjö kraftverk</c:v>
                </c:pt>
                <c:pt idx="23">
                  <c:v>Saxehammar</c:v>
                </c:pt>
                <c:pt idx="24">
                  <c:v>Hyttdammen vid Finnbo Gård</c:v>
                </c:pt>
                <c:pt idx="25">
                  <c:v>Tunkarlsbo kvarn och såg</c:v>
                </c:pt>
                <c:pt idx="26">
                  <c:v>St Lexen</c:v>
                </c:pt>
              </c:strCache>
            </c:strRef>
          </c:cat>
          <c:val>
            <c:numRef>
              <c:f>Blad1!$Y$109:$Y$135</c:f>
              <c:numCache>
                <c:formatCode>0.00</c:formatCode>
                <c:ptCount val="27"/>
                <c:pt idx="0">
                  <c:v>5.13</c:v>
                </c:pt>
                <c:pt idx="1">
                  <c:v>2.8000000000000003</c:v>
                </c:pt>
                <c:pt idx="2">
                  <c:v>1.9300000000000002</c:v>
                </c:pt>
                <c:pt idx="3">
                  <c:v>1.6999</c:v>
                </c:pt>
                <c:pt idx="4">
                  <c:v>1.3</c:v>
                </c:pt>
                <c:pt idx="5">
                  <c:v>1.01</c:v>
                </c:pt>
                <c:pt idx="6">
                  <c:v>0.91069999999999995</c:v>
                </c:pt>
                <c:pt idx="7">
                  <c:v>0.54</c:v>
                </c:pt>
                <c:pt idx="8">
                  <c:v>0.51880000000000004</c:v>
                </c:pt>
                <c:pt idx="9">
                  <c:v>0.51300000000000001</c:v>
                </c:pt>
                <c:pt idx="10">
                  <c:v>0.50359999999999994</c:v>
                </c:pt>
                <c:pt idx="11">
                  <c:v>0.501</c:v>
                </c:pt>
                <c:pt idx="12">
                  <c:v>0.48</c:v>
                </c:pt>
                <c:pt idx="13">
                  <c:v>0.46020000000000005</c:v>
                </c:pt>
                <c:pt idx="14">
                  <c:v>0.43990000000000001</c:v>
                </c:pt>
                <c:pt idx="15">
                  <c:v>0.41</c:v>
                </c:pt>
                <c:pt idx="16">
                  <c:v>0.41</c:v>
                </c:pt>
                <c:pt idx="17">
                  <c:v>0.32150000000000001</c:v>
                </c:pt>
                <c:pt idx="18">
                  <c:v>0.30000000000000004</c:v>
                </c:pt>
                <c:pt idx="19">
                  <c:v>0.19</c:v>
                </c:pt>
                <c:pt idx="20">
                  <c:v>0.19</c:v>
                </c:pt>
                <c:pt idx="21">
                  <c:v>8.0000000000000016E-2</c:v>
                </c:pt>
                <c:pt idx="22">
                  <c:v>6.9999999999999993E-2</c:v>
                </c:pt>
                <c:pt idx="23">
                  <c:v>1.7999999999999999E-2</c:v>
                </c:pt>
                <c:pt idx="24">
                  <c:v>7.000000000000001E-3</c:v>
                </c:pt>
                <c:pt idx="25">
                  <c:v>5.850000000000001E-3</c:v>
                </c:pt>
                <c:pt idx="26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4-4894-8073-E7D561A010DE}"/>
            </c:ext>
          </c:extLst>
        </c:ser>
        <c:ser>
          <c:idx val="0"/>
          <c:order val="1"/>
          <c:tx>
            <c:v>HARO-värde (18%)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Blad1!$A$109:$A$135</c:f>
              <c:strCache>
                <c:ptCount val="27"/>
                <c:pt idx="0">
                  <c:v>Hallstahammar</c:v>
                </c:pt>
                <c:pt idx="1">
                  <c:v>Lernbo kraftverk</c:v>
                </c:pt>
                <c:pt idx="2">
                  <c:v>Loforsens kraftverk</c:v>
                </c:pt>
                <c:pt idx="3">
                  <c:v>Ramnäs</c:v>
                </c:pt>
                <c:pt idx="4">
                  <c:v>Ludvika kraftstation</c:v>
                </c:pt>
                <c:pt idx="5">
                  <c:v>Semla kraftstation</c:v>
                </c:pt>
                <c:pt idx="6">
                  <c:v>Västerkvarn</c:v>
                </c:pt>
                <c:pt idx="7">
                  <c:v>Västanfors kraftstation</c:v>
                </c:pt>
                <c:pt idx="8">
                  <c:v>Surahammars kraftstation</c:v>
                </c:pt>
                <c:pt idx="9">
                  <c:v>Seglingsbergs kraftstation</c:v>
                </c:pt>
                <c:pt idx="10">
                  <c:v>Smedjebackens kraftverk</c:v>
                </c:pt>
                <c:pt idx="11">
                  <c:v>Morgårdshammars kraftverk</c:v>
                </c:pt>
                <c:pt idx="12">
                  <c:v>Fagersta kraftstation</c:v>
                </c:pt>
                <c:pt idx="13">
                  <c:v>Ålsätra</c:v>
                </c:pt>
                <c:pt idx="14">
                  <c:v>Virsbo kraftstation</c:v>
                </c:pt>
                <c:pt idx="15">
                  <c:v>Uddnäs</c:v>
                </c:pt>
                <c:pt idx="16">
                  <c:v>Vännebo kraftstation</c:v>
                </c:pt>
                <c:pt idx="17">
                  <c:v>Sörstafors</c:v>
                </c:pt>
                <c:pt idx="18">
                  <c:v>Nyhammar kraftverk</c:v>
                </c:pt>
                <c:pt idx="19">
                  <c:v>Simmelsjön</c:v>
                </c:pt>
                <c:pt idx="20">
                  <c:v>Hällsjöns kraftverk</c:v>
                </c:pt>
                <c:pt idx="21">
                  <c:v>Nordansjö kraftstation</c:v>
                </c:pt>
                <c:pt idx="22">
                  <c:v>Sunnansjö kraftverk</c:v>
                </c:pt>
                <c:pt idx="23">
                  <c:v>Saxehammar</c:v>
                </c:pt>
                <c:pt idx="24">
                  <c:v>Hyttdammen vid Finnbo Gård</c:v>
                </c:pt>
                <c:pt idx="25">
                  <c:v>Tunkarlsbo kvarn och såg</c:v>
                </c:pt>
                <c:pt idx="26">
                  <c:v>St Lexen</c:v>
                </c:pt>
              </c:strCache>
            </c:strRef>
          </c:cat>
          <c:val>
            <c:numRef>
              <c:f>Blad1!$U$109:$U$135</c:f>
              <c:numCache>
                <c:formatCode>0.00</c:formatCode>
                <c:ptCount val="27"/>
                <c:pt idx="0">
                  <c:v>9.234</c:v>
                </c:pt>
                <c:pt idx="1">
                  <c:v>5.04</c:v>
                </c:pt>
                <c:pt idx="2">
                  <c:v>3.4740000000000002</c:v>
                </c:pt>
                <c:pt idx="3">
                  <c:v>3.0598199999999998</c:v>
                </c:pt>
                <c:pt idx="4">
                  <c:v>2.34</c:v>
                </c:pt>
                <c:pt idx="5">
                  <c:v>1.8179999999999998</c:v>
                </c:pt>
                <c:pt idx="6">
                  <c:v>1.6392599999999997</c:v>
                </c:pt>
                <c:pt idx="7">
                  <c:v>0.97199999999999998</c:v>
                </c:pt>
                <c:pt idx="8">
                  <c:v>0.93383999999999989</c:v>
                </c:pt>
                <c:pt idx="9">
                  <c:v>0.9234</c:v>
                </c:pt>
                <c:pt idx="10">
                  <c:v>0.90647999999999984</c:v>
                </c:pt>
                <c:pt idx="11">
                  <c:v>0.90179999999999993</c:v>
                </c:pt>
                <c:pt idx="12">
                  <c:v>0.86399999999999999</c:v>
                </c:pt>
                <c:pt idx="13">
                  <c:v>0.82835999999999999</c:v>
                </c:pt>
                <c:pt idx="14">
                  <c:v>0.79181999999999997</c:v>
                </c:pt>
                <c:pt idx="15">
                  <c:v>0.73799999999999988</c:v>
                </c:pt>
                <c:pt idx="16">
                  <c:v>0.73799999999999988</c:v>
                </c:pt>
                <c:pt idx="17">
                  <c:v>0.57869999999999999</c:v>
                </c:pt>
                <c:pt idx="18">
                  <c:v>0.54</c:v>
                </c:pt>
                <c:pt idx="19">
                  <c:v>0.34199999999999997</c:v>
                </c:pt>
                <c:pt idx="20">
                  <c:v>0.34199999999999997</c:v>
                </c:pt>
                <c:pt idx="21">
                  <c:v>0.14399999999999999</c:v>
                </c:pt>
                <c:pt idx="22">
                  <c:v>0.126</c:v>
                </c:pt>
                <c:pt idx="23">
                  <c:v>3.2399999999999998E-2</c:v>
                </c:pt>
                <c:pt idx="24">
                  <c:v>1.26E-2</c:v>
                </c:pt>
                <c:pt idx="25">
                  <c:v>1.0529999999999999E-2</c:v>
                </c:pt>
                <c:pt idx="26">
                  <c:v>7.1999999999999998E-3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4-4894-8073-E7D561A01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950944"/>
        <c:axId val="1958396656"/>
      </c:barChart>
      <c:catAx>
        <c:axId val="7019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396656"/>
        <c:crosses val="autoZero"/>
        <c:auto val="1"/>
        <c:lblAlgn val="ctr"/>
        <c:lblOffset val="100"/>
        <c:noMultiLvlLbl val="0"/>
      </c:catAx>
      <c:valAx>
        <c:axId val="195839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Produktionsbortfall (GWh/år)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9509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Arbogaån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Produktionsbortfall</a:t>
            </a:r>
            <a:r>
              <a:rPr lang="en-US" baseline="0"/>
              <a:t> utifrån HARO-värde resp. alternativt värde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Alternativt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Blad1!$A$4:$A$71</c:f>
              <c:strCache>
                <c:ptCount val="68"/>
                <c:pt idx="0">
                  <c:v>Grindberga kraftstation</c:v>
                </c:pt>
                <c:pt idx="1">
                  <c:v>Frötuna Kvarndamm</c:v>
                </c:pt>
                <c:pt idx="2">
                  <c:v>Frövifors nedre damm</c:v>
                </c:pt>
                <c:pt idx="3">
                  <c:v>Oppboga reglerdamm</c:v>
                </c:pt>
                <c:pt idx="4">
                  <c:v>Storå kraftverksdamm (Vasselhyttan)</c:v>
                </c:pt>
                <c:pt idx="5">
                  <c:v>Bångbro floddamm</c:v>
                </c:pt>
                <c:pt idx="6">
                  <c:v>Sörsjön</c:v>
                </c:pt>
                <c:pt idx="7">
                  <c:v>Jäders Bruks kraftstation</c:v>
                </c:pt>
                <c:pt idx="8">
                  <c:v>Ringaby Herrdamm (Härdammen)</c:v>
                </c:pt>
                <c:pt idx="9">
                  <c:v>Stjärnfors utskovsdamm</c:v>
                </c:pt>
                <c:pt idx="10">
                  <c:v>Silken</c:v>
                </c:pt>
                <c:pt idx="11">
                  <c:v>Dalkarlshyttans kraftverksdamm</c:v>
                </c:pt>
                <c:pt idx="12">
                  <c:v>Vedevåg verksdamm</c:v>
                </c:pt>
                <c:pt idx="13">
                  <c:v>Plåthammarsdammen</c:v>
                </c:pt>
                <c:pt idx="14">
                  <c:v>Glatjärn utskovsdamm</c:v>
                </c:pt>
                <c:pt idx="15">
                  <c:v>Rällså verksdamm</c:v>
                </c:pt>
                <c:pt idx="16">
                  <c:v>Storbo utskovsdamm</c:v>
                </c:pt>
                <c:pt idx="17">
                  <c:v>Högbergsfors utskovsdamm</c:v>
                </c:pt>
                <c:pt idx="18">
                  <c:v>Krokforsdammen</c:v>
                </c:pt>
                <c:pt idx="19">
                  <c:v>Hammarby Hyttedamm</c:v>
                </c:pt>
                <c:pt idx="20">
                  <c:v>Kungsfors mellandammen</c:v>
                </c:pt>
                <c:pt idx="21">
                  <c:v>Östra Born utskovsdamm</c:v>
                </c:pt>
                <c:pt idx="22">
                  <c:v>Axbergshammars kraftverksdamm</c:v>
                </c:pt>
                <c:pt idx="23">
                  <c:v>Dylta kraftverksdamm</c:v>
                </c:pt>
                <c:pt idx="24">
                  <c:v>Fabriksdammen (Rockhammar)</c:v>
                </c:pt>
                <c:pt idx="25">
                  <c:v>Storåkvarn damm (Ingelshyttan)</c:v>
                </c:pt>
                <c:pt idx="26">
                  <c:v>Petersforsdammen</c:v>
                </c:pt>
                <c:pt idx="27">
                  <c:v>Stensta kraftverksdamm</c:v>
                </c:pt>
                <c:pt idx="28">
                  <c:v>Hällby kraftstation</c:v>
                </c:pt>
                <c:pt idx="29">
                  <c:v>Kvarnfallet</c:v>
                </c:pt>
                <c:pt idx="30">
                  <c:v>Sågdammen (Ställdalen)</c:v>
                </c:pt>
                <c:pt idx="31">
                  <c:v>Hyttdammen (Ställdalen)</c:v>
                </c:pt>
                <c:pt idx="32">
                  <c:v>Vikern</c:v>
                </c:pt>
                <c:pt idx="33">
                  <c:v>Högfors floddamm</c:v>
                </c:pt>
                <c:pt idx="34">
                  <c:v>Segerfors floddamm (Högforstjärn)</c:v>
                </c:pt>
                <c:pt idx="35">
                  <c:v>Kopparhyttans kraftverksdamm</c:v>
                </c:pt>
                <c:pt idx="36">
                  <c:v>Lilla Kumlan kraftverk floddamm</c:v>
                </c:pt>
                <c:pt idx="37">
                  <c:v>Finnhyttans damm (Olovsjön)</c:v>
                </c:pt>
                <c:pt idx="38">
                  <c:v>Östra Bohrs damm</c:v>
                </c:pt>
                <c:pt idx="39">
                  <c:v>Lustholmen regleringsdamm, Kurkil</c:v>
                </c:pt>
                <c:pt idx="40">
                  <c:v>Skrekarhytte Kvarndamm</c:v>
                </c:pt>
                <c:pt idx="41">
                  <c:v>Kåfalla nedre damm</c:v>
                </c:pt>
                <c:pt idx="42">
                  <c:v>Stenby damm</c:v>
                </c:pt>
                <c:pt idx="43">
                  <c:v>Nyhyttans Kvarndamm (Nora)</c:v>
                </c:pt>
                <c:pt idx="44">
                  <c:v>Vallby kraftstation</c:v>
                </c:pt>
                <c:pt idx="45">
                  <c:v>Usken (vid Skolan)</c:v>
                </c:pt>
                <c:pt idx="46">
                  <c:v>Gammelbo Hyttdamm</c:v>
                </c:pt>
                <c:pt idx="47">
                  <c:v>Ekebyhammars damm</c:v>
                </c:pt>
                <c:pt idx="48">
                  <c:v>Skrikarhyttans Tröskverksdamm</c:v>
                </c:pt>
                <c:pt idx="49">
                  <c:v>Åbyhammars damm</c:v>
                </c:pt>
                <c:pt idx="50">
                  <c:v>Ånäs verksdamm</c:v>
                </c:pt>
                <c:pt idx="51">
                  <c:v>Norrby Kvarndamm</c:v>
                </c:pt>
                <c:pt idx="52">
                  <c:v>Oppäsen</c:v>
                </c:pt>
                <c:pt idx="53">
                  <c:v>Västgöthyttans verksdamm</c:v>
                </c:pt>
                <c:pt idx="54">
                  <c:v>Norrbyhammars damm</c:v>
                </c:pt>
                <c:pt idx="55">
                  <c:v>Damm Karlsborgs gård</c:v>
                </c:pt>
                <c:pt idx="56">
                  <c:v>Kölsjö station</c:v>
                </c:pt>
                <c:pt idx="57">
                  <c:v>Glihammars kraftverksdamm</c:v>
                </c:pt>
                <c:pt idx="58">
                  <c:v>Grönbo damm</c:v>
                </c:pt>
                <c:pt idx="59">
                  <c:v>Borndammen</c:v>
                </c:pt>
                <c:pt idx="60">
                  <c:v>Myrsjön</c:v>
                </c:pt>
                <c:pt idx="61">
                  <c:v>Stora Bredsjön</c:v>
                </c:pt>
                <c:pt idx="62">
                  <c:v>Öskeviks Kvarndamm</c:v>
                </c:pt>
                <c:pt idx="63">
                  <c:v>Ramshyttedammen (Lindesberg)</c:v>
                </c:pt>
                <c:pt idx="64">
                  <c:v>Vrethammarsdammen</c:v>
                </c:pt>
                <c:pt idx="65">
                  <c:v>Ölsjön</c:v>
                </c:pt>
                <c:pt idx="66">
                  <c:v>Hörksforsens damm (Bromossdammen)</c:v>
                </c:pt>
                <c:pt idx="67">
                  <c:v>Hovmanstorpasjön</c:v>
                </c:pt>
              </c:strCache>
            </c:strRef>
          </c:cat>
          <c:val>
            <c:numRef>
              <c:f>Blad1!$Y$4:$Y$71</c:f>
              <c:numCache>
                <c:formatCode>0.00</c:formatCode>
                <c:ptCount val="68"/>
                <c:pt idx="0">
                  <c:v>1.2000000000000002</c:v>
                </c:pt>
                <c:pt idx="1">
                  <c:v>1.1947347000000001</c:v>
                </c:pt>
                <c:pt idx="2">
                  <c:v>1.0413000000000001</c:v>
                </c:pt>
                <c:pt idx="3">
                  <c:v>0.88200000000000012</c:v>
                </c:pt>
                <c:pt idx="4">
                  <c:v>0.87319999999999998</c:v>
                </c:pt>
                <c:pt idx="5">
                  <c:v>0.78720000000000001</c:v>
                </c:pt>
                <c:pt idx="6">
                  <c:v>0.75</c:v>
                </c:pt>
                <c:pt idx="7">
                  <c:v>0.65</c:v>
                </c:pt>
                <c:pt idx="8">
                  <c:v>0.64800000000000013</c:v>
                </c:pt>
                <c:pt idx="9">
                  <c:v>0.5</c:v>
                </c:pt>
                <c:pt idx="10">
                  <c:v>0.49890000000000001</c:v>
                </c:pt>
                <c:pt idx="11">
                  <c:v>0.42750000000000005</c:v>
                </c:pt>
                <c:pt idx="12">
                  <c:v>0.36299999999999999</c:v>
                </c:pt>
                <c:pt idx="13">
                  <c:v>0.28940000000000005</c:v>
                </c:pt>
                <c:pt idx="14">
                  <c:v>0.27999999999999997</c:v>
                </c:pt>
                <c:pt idx="15">
                  <c:v>0.25920000000000004</c:v>
                </c:pt>
                <c:pt idx="16">
                  <c:v>0.19407930000000001</c:v>
                </c:pt>
                <c:pt idx="17">
                  <c:v>0.1643</c:v>
                </c:pt>
                <c:pt idx="18">
                  <c:v>0.12820000000000001</c:v>
                </c:pt>
                <c:pt idx="19">
                  <c:v>0.12350000000000001</c:v>
                </c:pt>
                <c:pt idx="20">
                  <c:v>0.12</c:v>
                </c:pt>
                <c:pt idx="21">
                  <c:v>0.11799999999999999</c:v>
                </c:pt>
                <c:pt idx="22">
                  <c:v>0.11000000000000001</c:v>
                </c:pt>
                <c:pt idx="23">
                  <c:v>0.11000000000000001</c:v>
                </c:pt>
                <c:pt idx="24">
                  <c:v>0.10149999999999999</c:v>
                </c:pt>
                <c:pt idx="25">
                  <c:v>0.1</c:v>
                </c:pt>
                <c:pt idx="26">
                  <c:v>0.1</c:v>
                </c:pt>
                <c:pt idx="27">
                  <c:v>9.6714800000000004E-2</c:v>
                </c:pt>
                <c:pt idx="28">
                  <c:v>8.5000000000000006E-2</c:v>
                </c:pt>
                <c:pt idx="29">
                  <c:v>8.2000000000000003E-2</c:v>
                </c:pt>
                <c:pt idx="30">
                  <c:v>8.0000000000000016E-2</c:v>
                </c:pt>
                <c:pt idx="31">
                  <c:v>7.2800000000000004E-2</c:v>
                </c:pt>
                <c:pt idx="32">
                  <c:v>6.7800000000000013E-2</c:v>
                </c:pt>
                <c:pt idx="33">
                  <c:v>6.6700000000000009E-2</c:v>
                </c:pt>
                <c:pt idx="34">
                  <c:v>6.480000000000001E-2</c:v>
                </c:pt>
                <c:pt idx="35">
                  <c:v>6.1800000000000001E-2</c:v>
                </c:pt>
                <c:pt idx="36">
                  <c:v>0.06</c:v>
                </c:pt>
                <c:pt idx="37">
                  <c:v>5.4200000000000005E-2</c:v>
                </c:pt>
                <c:pt idx="38">
                  <c:v>5.3300000000000007E-2</c:v>
                </c:pt>
                <c:pt idx="39">
                  <c:v>0.05</c:v>
                </c:pt>
                <c:pt idx="40">
                  <c:v>0.05</c:v>
                </c:pt>
                <c:pt idx="41">
                  <c:v>4.0000000000000008E-2</c:v>
                </c:pt>
                <c:pt idx="42">
                  <c:v>4.0000000000000008E-2</c:v>
                </c:pt>
                <c:pt idx="43">
                  <c:v>4.0000000000000008E-2</c:v>
                </c:pt>
                <c:pt idx="44">
                  <c:v>3.6999999999999998E-2</c:v>
                </c:pt>
                <c:pt idx="45">
                  <c:v>3.4999999999999996E-2</c:v>
                </c:pt>
                <c:pt idx="46">
                  <c:v>1.4999999999999999E-2</c:v>
                </c:pt>
                <c:pt idx="47">
                  <c:v>1.29564E-2</c:v>
                </c:pt>
                <c:pt idx="48">
                  <c:v>1.0000000000000002E-2</c:v>
                </c:pt>
                <c:pt idx="49">
                  <c:v>8.0000000000000002E-3</c:v>
                </c:pt>
                <c:pt idx="50">
                  <c:v>5.5000000000000005E-3</c:v>
                </c:pt>
                <c:pt idx="51">
                  <c:v>2.359E-3</c:v>
                </c:pt>
                <c:pt idx="52">
                  <c:v>1.059E-3</c:v>
                </c:pt>
                <c:pt idx="53">
                  <c:v>7.000000000000001E-4</c:v>
                </c:pt>
                <c:pt idx="54">
                  <c:v>1E-4</c:v>
                </c:pt>
                <c:pt idx="55">
                  <c:v>7.4999999999999993E-6</c:v>
                </c:pt>
                <c:pt idx="56">
                  <c:v>1.0000000000000002E-6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6.9999999999999993E-2</c:v>
                </c:pt>
                <c:pt idx="61">
                  <c:v>0</c:v>
                </c:pt>
                <c:pt idx="62">
                  <c:v>3.4999999999999996E-2</c:v>
                </c:pt>
                <c:pt idx="63">
                  <c:v>4.0000000000000008E-2</c:v>
                </c:pt>
                <c:pt idx="64">
                  <c:v>0</c:v>
                </c:pt>
                <c:pt idx="65">
                  <c:v>0.1024</c:v>
                </c:pt>
                <c:pt idx="66">
                  <c:v>0.12</c:v>
                </c:pt>
                <c:pt idx="67">
                  <c:v>0.42750000000000005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9-4FC8-8902-AD0071C46DBF}"/>
            </c:ext>
          </c:extLst>
        </c:ser>
        <c:ser>
          <c:idx val="0"/>
          <c:order val="1"/>
          <c:tx>
            <c:v>HARO-värde (18%)</c:v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Blad1!$A$4:$A$71</c:f>
              <c:strCache>
                <c:ptCount val="68"/>
                <c:pt idx="0">
                  <c:v>Grindberga kraftstation</c:v>
                </c:pt>
                <c:pt idx="1">
                  <c:v>Frötuna Kvarndamm</c:v>
                </c:pt>
                <c:pt idx="2">
                  <c:v>Frövifors nedre damm</c:v>
                </c:pt>
                <c:pt idx="3">
                  <c:v>Oppboga reglerdamm</c:v>
                </c:pt>
                <c:pt idx="4">
                  <c:v>Storå kraftverksdamm (Vasselhyttan)</c:v>
                </c:pt>
                <c:pt idx="5">
                  <c:v>Bångbro floddamm</c:v>
                </c:pt>
                <c:pt idx="6">
                  <c:v>Sörsjön</c:v>
                </c:pt>
                <c:pt idx="7">
                  <c:v>Jäders Bruks kraftstation</c:v>
                </c:pt>
                <c:pt idx="8">
                  <c:v>Ringaby Herrdamm (Härdammen)</c:v>
                </c:pt>
                <c:pt idx="9">
                  <c:v>Stjärnfors utskovsdamm</c:v>
                </c:pt>
                <c:pt idx="10">
                  <c:v>Silken</c:v>
                </c:pt>
                <c:pt idx="11">
                  <c:v>Dalkarlshyttans kraftverksdamm</c:v>
                </c:pt>
                <c:pt idx="12">
                  <c:v>Vedevåg verksdamm</c:v>
                </c:pt>
                <c:pt idx="13">
                  <c:v>Plåthammarsdammen</c:v>
                </c:pt>
                <c:pt idx="14">
                  <c:v>Glatjärn utskovsdamm</c:v>
                </c:pt>
                <c:pt idx="15">
                  <c:v>Rällså verksdamm</c:v>
                </c:pt>
                <c:pt idx="16">
                  <c:v>Storbo utskovsdamm</c:v>
                </c:pt>
                <c:pt idx="17">
                  <c:v>Högbergsfors utskovsdamm</c:v>
                </c:pt>
                <c:pt idx="18">
                  <c:v>Krokforsdammen</c:v>
                </c:pt>
                <c:pt idx="19">
                  <c:v>Hammarby Hyttedamm</c:v>
                </c:pt>
                <c:pt idx="20">
                  <c:v>Kungsfors mellandammen</c:v>
                </c:pt>
                <c:pt idx="21">
                  <c:v>Östra Born utskovsdamm</c:v>
                </c:pt>
                <c:pt idx="22">
                  <c:v>Axbergshammars kraftverksdamm</c:v>
                </c:pt>
                <c:pt idx="23">
                  <c:v>Dylta kraftverksdamm</c:v>
                </c:pt>
                <c:pt idx="24">
                  <c:v>Fabriksdammen (Rockhammar)</c:v>
                </c:pt>
                <c:pt idx="25">
                  <c:v>Storåkvarn damm (Ingelshyttan)</c:v>
                </c:pt>
                <c:pt idx="26">
                  <c:v>Petersforsdammen</c:v>
                </c:pt>
                <c:pt idx="27">
                  <c:v>Stensta kraftverksdamm</c:v>
                </c:pt>
                <c:pt idx="28">
                  <c:v>Hällby kraftstation</c:v>
                </c:pt>
                <c:pt idx="29">
                  <c:v>Kvarnfallet</c:v>
                </c:pt>
                <c:pt idx="30">
                  <c:v>Sågdammen (Ställdalen)</c:v>
                </c:pt>
                <c:pt idx="31">
                  <c:v>Hyttdammen (Ställdalen)</c:v>
                </c:pt>
                <c:pt idx="32">
                  <c:v>Vikern</c:v>
                </c:pt>
                <c:pt idx="33">
                  <c:v>Högfors floddamm</c:v>
                </c:pt>
                <c:pt idx="34">
                  <c:v>Segerfors floddamm (Högforstjärn)</c:v>
                </c:pt>
                <c:pt idx="35">
                  <c:v>Kopparhyttans kraftverksdamm</c:v>
                </c:pt>
                <c:pt idx="36">
                  <c:v>Lilla Kumlan kraftverk floddamm</c:v>
                </c:pt>
                <c:pt idx="37">
                  <c:v>Finnhyttans damm (Olovsjön)</c:v>
                </c:pt>
                <c:pt idx="38">
                  <c:v>Östra Bohrs damm</c:v>
                </c:pt>
                <c:pt idx="39">
                  <c:v>Lustholmen regleringsdamm, Kurkil</c:v>
                </c:pt>
                <c:pt idx="40">
                  <c:v>Skrekarhytte Kvarndamm</c:v>
                </c:pt>
                <c:pt idx="41">
                  <c:v>Kåfalla nedre damm</c:v>
                </c:pt>
                <c:pt idx="42">
                  <c:v>Stenby damm</c:v>
                </c:pt>
                <c:pt idx="43">
                  <c:v>Nyhyttans Kvarndamm (Nora)</c:v>
                </c:pt>
                <c:pt idx="44">
                  <c:v>Vallby kraftstation</c:v>
                </c:pt>
                <c:pt idx="45">
                  <c:v>Usken (vid Skolan)</c:v>
                </c:pt>
                <c:pt idx="46">
                  <c:v>Gammelbo Hyttdamm</c:v>
                </c:pt>
                <c:pt idx="47">
                  <c:v>Ekebyhammars damm</c:v>
                </c:pt>
                <c:pt idx="48">
                  <c:v>Skrikarhyttans Tröskverksdamm</c:v>
                </c:pt>
                <c:pt idx="49">
                  <c:v>Åbyhammars damm</c:v>
                </c:pt>
                <c:pt idx="50">
                  <c:v>Ånäs verksdamm</c:v>
                </c:pt>
                <c:pt idx="51">
                  <c:v>Norrby Kvarndamm</c:v>
                </c:pt>
                <c:pt idx="52">
                  <c:v>Oppäsen</c:v>
                </c:pt>
                <c:pt idx="53">
                  <c:v>Västgöthyttans verksdamm</c:v>
                </c:pt>
                <c:pt idx="54">
                  <c:v>Norrbyhammars damm</c:v>
                </c:pt>
                <c:pt idx="55">
                  <c:v>Damm Karlsborgs gård</c:v>
                </c:pt>
                <c:pt idx="56">
                  <c:v>Kölsjö station</c:v>
                </c:pt>
                <c:pt idx="57">
                  <c:v>Glihammars kraftverksdamm</c:v>
                </c:pt>
                <c:pt idx="58">
                  <c:v>Grönbo damm</c:v>
                </c:pt>
                <c:pt idx="59">
                  <c:v>Borndammen</c:v>
                </c:pt>
                <c:pt idx="60">
                  <c:v>Myrsjön</c:v>
                </c:pt>
                <c:pt idx="61">
                  <c:v>Stora Bredsjön</c:v>
                </c:pt>
                <c:pt idx="62">
                  <c:v>Öskeviks Kvarndamm</c:v>
                </c:pt>
                <c:pt idx="63">
                  <c:v>Ramshyttedammen (Lindesberg)</c:v>
                </c:pt>
                <c:pt idx="64">
                  <c:v>Vrethammarsdammen</c:v>
                </c:pt>
                <c:pt idx="65">
                  <c:v>Ölsjön</c:v>
                </c:pt>
                <c:pt idx="66">
                  <c:v>Hörksforsens damm (Bromossdammen)</c:v>
                </c:pt>
                <c:pt idx="67">
                  <c:v>Hovmanstorpasjön</c:v>
                </c:pt>
              </c:strCache>
            </c:strRef>
          </c:cat>
          <c:val>
            <c:numRef>
              <c:f>Blad1!$U$4:$U$71</c:f>
              <c:numCache>
                <c:formatCode>0.00</c:formatCode>
                <c:ptCount val="68"/>
                <c:pt idx="0">
                  <c:v>2.16</c:v>
                </c:pt>
                <c:pt idx="1">
                  <c:v>2.1505224599999999</c:v>
                </c:pt>
                <c:pt idx="2">
                  <c:v>1.8743399999999999</c:v>
                </c:pt>
                <c:pt idx="3">
                  <c:v>1.5875999999999999</c:v>
                </c:pt>
                <c:pt idx="4">
                  <c:v>1.5717599999999998</c:v>
                </c:pt>
                <c:pt idx="5">
                  <c:v>1.41696</c:v>
                </c:pt>
                <c:pt idx="6">
                  <c:v>1.3499999999999999</c:v>
                </c:pt>
                <c:pt idx="7">
                  <c:v>1.17</c:v>
                </c:pt>
                <c:pt idx="8">
                  <c:v>1.1664000000000001</c:v>
                </c:pt>
                <c:pt idx="9">
                  <c:v>0.89999999999999991</c:v>
                </c:pt>
                <c:pt idx="10">
                  <c:v>0.89801999999999993</c:v>
                </c:pt>
                <c:pt idx="11">
                  <c:v>0.76950000000000007</c:v>
                </c:pt>
                <c:pt idx="12">
                  <c:v>0.65339999999999998</c:v>
                </c:pt>
                <c:pt idx="13">
                  <c:v>0.52092000000000005</c:v>
                </c:pt>
                <c:pt idx="14">
                  <c:v>0.504</c:v>
                </c:pt>
                <c:pt idx="15">
                  <c:v>0.46655999999999997</c:v>
                </c:pt>
                <c:pt idx="16">
                  <c:v>0.34934273999999998</c:v>
                </c:pt>
                <c:pt idx="17">
                  <c:v>0.29574</c:v>
                </c:pt>
                <c:pt idx="18">
                  <c:v>0.23075999999999999</c:v>
                </c:pt>
                <c:pt idx="19">
                  <c:v>0.2223</c:v>
                </c:pt>
                <c:pt idx="20">
                  <c:v>0.216</c:v>
                </c:pt>
                <c:pt idx="21">
                  <c:v>0.21239999999999998</c:v>
                </c:pt>
                <c:pt idx="22">
                  <c:v>0.19800000000000001</c:v>
                </c:pt>
                <c:pt idx="23">
                  <c:v>0.19800000000000001</c:v>
                </c:pt>
                <c:pt idx="24">
                  <c:v>0.18269999999999997</c:v>
                </c:pt>
                <c:pt idx="25">
                  <c:v>0.18</c:v>
                </c:pt>
                <c:pt idx="26">
                  <c:v>0.18</c:v>
                </c:pt>
                <c:pt idx="27">
                  <c:v>0.17408663999999999</c:v>
                </c:pt>
                <c:pt idx="28">
                  <c:v>0.153</c:v>
                </c:pt>
                <c:pt idx="29">
                  <c:v>0.14759999999999998</c:v>
                </c:pt>
                <c:pt idx="30">
                  <c:v>0.14399999999999999</c:v>
                </c:pt>
                <c:pt idx="31">
                  <c:v>0.13103999999999999</c:v>
                </c:pt>
                <c:pt idx="32">
                  <c:v>0.12204000000000001</c:v>
                </c:pt>
                <c:pt idx="33">
                  <c:v>0.12006</c:v>
                </c:pt>
                <c:pt idx="34">
                  <c:v>0.11663999999999999</c:v>
                </c:pt>
                <c:pt idx="35">
                  <c:v>0.11123999999999999</c:v>
                </c:pt>
                <c:pt idx="36">
                  <c:v>0.108</c:v>
                </c:pt>
                <c:pt idx="37">
                  <c:v>9.7560000000000008E-2</c:v>
                </c:pt>
                <c:pt idx="38">
                  <c:v>9.5939999999999998E-2</c:v>
                </c:pt>
                <c:pt idx="39">
                  <c:v>0.09</c:v>
                </c:pt>
                <c:pt idx="40">
                  <c:v>0.09</c:v>
                </c:pt>
                <c:pt idx="41">
                  <c:v>7.1999999999999995E-2</c:v>
                </c:pt>
                <c:pt idx="42">
                  <c:v>7.1999999999999995E-2</c:v>
                </c:pt>
                <c:pt idx="43">
                  <c:v>7.1999999999999995E-2</c:v>
                </c:pt>
                <c:pt idx="44">
                  <c:v>6.6599999999999993E-2</c:v>
                </c:pt>
                <c:pt idx="45">
                  <c:v>6.3E-2</c:v>
                </c:pt>
                <c:pt idx="46">
                  <c:v>2.7E-2</c:v>
                </c:pt>
                <c:pt idx="47">
                  <c:v>2.3321519999999995E-2</c:v>
                </c:pt>
                <c:pt idx="48">
                  <c:v>1.7999999999999999E-2</c:v>
                </c:pt>
                <c:pt idx="49">
                  <c:v>1.44E-2</c:v>
                </c:pt>
                <c:pt idx="50">
                  <c:v>9.8999999999999991E-3</c:v>
                </c:pt>
                <c:pt idx="51">
                  <c:v>4.2461999999999995E-3</c:v>
                </c:pt>
                <c:pt idx="52">
                  <c:v>1.9062E-3</c:v>
                </c:pt>
                <c:pt idx="53">
                  <c:v>1.2600000000000001E-3</c:v>
                </c:pt>
                <c:pt idx="54">
                  <c:v>1.7999999999999998E-4</c:v>
                </c:pt>
                <c:pt idx="55">
                  <c:v>1.3499999999999998E-5</c:v>
                </c:pt>
                <c:pt idx="56">
                  <c:v>1.8000000000000001E-6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0.126</c:v>
                </c:pt>
                <c:pt idx="61">
                  <c:v>0</c:v>
                </c:pt>
                <c:pt idx="62">
                  <c:v>6.3E-2</c:v>
                </c:pt>
                <c:pt idx="63">
                  <c:v>7.1999999999999995E-2</c:v>
                </c:pt>
                <c:pt idx="64">
                  <c:v>0</c:v>
                </c:pt>
                <c:pt idx="65">
                  <c:v>0.18431999999999998</c:v>
                </c:pt>
                <c:pt idx="66">
                  <c:v>0.216</c:v>
                </c:pt>
                <c:pt idx="67">
                  <c:v>0.76950000000000007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79-4FC8-8902-AD0071C46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950944"/>
        <c:axId val="1958396656"/>
      </c:barChart>
      <c:catAx>
        <c:axId val="7019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396656"/>
        <c:crosses val="autoZero"/>
        <c:auto val="1"/>
        <c:lblAlgn val="ctr"/>
        <c:lblOffset val="100"/>
        <c:noMultiLvlLbl val="0"/>
      </c:catAx>
      <c:valAx>
        <c:axId val="195839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Produktionsbortfall (GWh/år)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9509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Hedströmmen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Produktionsbortfall</a:t>
            </a:r>
            <a:r>
              <a:rPr lang="en-US" baseline="0"/>
              <a:t> utifrån HARO-värde resp. alternativt värde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Alternativt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Blad1!$A$97:$A$108</c:f>
              <c:strCache>
                <c:ptCount val="12"/>
                <c:pt idx="0">
                  <c:v>Skinnskattebergs kraftstation</c:v>
                </c:pt>
                <c:pt idx="1">
                  <c:v>Gisslarbo kraftstation</c:v>
                </c:pt>
                <c:pt idx="2">
                  <c:v>Nygårds kraftstation</c:v>
                </c:pt>
                <c:pt idx="3">
                  <c:v>Kolsva kraftstation</c:v>
                </c:pt>
                <c:pt idx="4">
                  <c:v>Ekeby kraftstation</c:v>
                </c:pt>
                <c:pt idx="5">
                  <c:v>Östtuna kraftstation</c:v>
                </c:pt>
                <c:pt idx="6">
                  <c:v>Karmansbo, Övre, Norrhammarsdammen</c:v>
                </c:pt>
                <c:pt idx="7">
                  <c:v>Lyftinge kraftstation</c:v>
                </c:pt>
                <c:pt idx="8">
                  <c:v>Östanfors kraftstation</c:v>
                </c:pt>
                <c:pt idx="9">
                  <c:v>Kallstena kraftstation</c:v>
                </c:pt>
                <c:pt idx="10">
                  <c:v>Färna kraftstation</c:v>
                </c:pt>
                <c:pt idx="11">
                  <c:v>Lilla Kedjen, Kedjebohammar</c:v>
                </c:pt>
              </c:strCache>
            </c:strRef>
          </c:cat>
          <c:val>
            <c:numRef>
              <c:f>Blad1!$Y$97:$Y$108</c:f>
              <c:numCache>
                <c:formatCode>0.00</c:formatCode>
                <c:ptCount val="12"/>
                <c:pt idx="0">
                  <c:v>2.75</c:v>
                </c:pt>
                <c:pt idx="1">
                  <c:v>2.35</c:v>
                </c:pt>
                <c:pt idx="2">
                  <c:v>2.1</c:v>
                </c:pt>
                <c:pt idx="3">
                  <c:v>2</c:v>
                </c:pt>
                <c:pt idx="4">
                  <c:v>1.9</c:v>
                </c:pt>
                <c:pt idx="5">
                  <c:v>1.6</c:v>
                </c:pt>
                <c:pt idx="6">
                  <c:v>1.45</c:v>
                </c:pt>
                <c:pt idx="7">
                  <c:v>1</c:v>
                </c:pt>
                <c:pt idx="8">
                  <c:v>1</c:v>
                </c:pt>
                <c:pt idx="9">
                  <c:v>0.8</c:v>
                </c:pt>
                <c:pt idx="10">
                  <c:v>0.55000000000000004</c:v>
                </c:pt>
                <c:pt idx="1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3-4F73-800A-5A960A0D45B5}"/>
            </c:ext>
          </c:extLst>
        </c:ser>
        <c:ser>
          <c:idx val="0"/>
          <c:order val="1"/>
          <c:tx>
            <c:v>HARO-värde (18%)</c:v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Blad1!$A$97:$A$108</c:f>
              <c:strCache>
                <c:ptCount val="12"/>
                <c:pt idx="0">
                  <c:v>Skinnskattebergs kraftstation</c:v>
                </c:pt>
                <c:pt idx="1">
                  <c:v>Gisslarbo kraftstation</c:v>
                </c:pt>
                <c:pt idx="2">
                  <c:v>Nygårds kraftstation</c:v>
                </c:pt>
                <c:pt idx="3">
                  <c:v>Kolsva kraftstation</c:v>
                </c:pt>
                <c:pt idx="4">
                  <c:v>Ekeby kraftstation</c:v>
                </c:pt>
                <c:pt idx="5">
                  <c:v>Östtuna kraftstation</c:v>
                </c:pt>
                <c:pt idx="6">
                  <c:v>Karmansbo, Övre, Norrhammarsdammen</c:v>
                </c:pt>
                <c:pt idx="7">
                  <c:v>Lyftinge kraftstation</c:v>
                </c:pt>
                <c:pt idx="8">
                  <c:v>Östanfors kraftstation</c:v>
                </c:pt>
                <c:pt idx="9">
                  <c:v>Kallstena kraftstation</c:v>
                </c:pt>
                <c:pt idx="10">
                  <c:v>Färna kraftstation</c:v>
                </c:pt>
                <c:pt idx="11">
                  <c:v>Lilla Kedjen, Kedjebohammar</c:v>
                </c:pt>
              </c:strCache>
            </c:strRef>
          </c:cat>
          <c:val>
            <c:numRef>
              <c:f>Blad1!$U$97:$U$108</c:f>
              <c:numCache>
                <c:formatCode>0.00</c:formatCode>
                <c:ptCount val="12"/>
                <c:pt idx="0">
                  <c:v>0.99</c:v>
                </c:pt>
                <c:pt idx="1">
                  <c:v>0.84599999999999997</c:v>
                </c:pt>
                <c:pt idx="2">
                  <c:v>0.75600000000000001</c:v>
                </c:pt>
                <c:pt idx="3">
                  <c:v>0.72</c:v>
                </c:pt>
                <c:pt idx="4">
                  <c:v>0.68399999999999994</c:v>
                </c:pt>
                <c:pt idx="5">
                  <c:v>0.57599999999999996</c:v>
                </c:pt>
                <c:pt idx="6">
                  <c:v>0.52200000000000002</c:v>
                </c:pt>
                <c:pt idx="7">
                  <c:v>0.36</c:v>
                </c:pt>
                <c:pt idx="8">
                  <c:v>0.36</c:v>
                </c:pt>
                <c:pt idx="9">
                  <c:v>0.28799999999999998</c:v>
                </c:pt>
                <c:pt idx="10">
                  <c:v>0.19800000000000001</c:v>
                </c:pt>
                <c:pt idx="11">
                  <c:v>4.4999999999999998E-2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3-4F73-800A-5A960A0D4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950944"/>
        <c:axId val="1958396656"/>
      </c:barChart>
      <c:catAx>
        <c:axId val="7019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396656"/>
        <c:crosses val="autoZero"/>
        <c:auto val="1"/>
        <c:lblAlgn val="ctr"/>
        <c:lblOffset val="100"/>
        <c:noMultiLvlLbl val="0"/>
      </c:catAx>
      <c:valAx>
        <c:axId val="195839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Produktionsbortfall (GWh/år)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9509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Eskilstunaån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Produktionsbortfall</a:t>
            </a:r>
            <a:r>
              <a:rPr lang="en-US" baseline="0"/>
              <a:t> utifrån HARO-värde resp. alternativt värde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Alternativt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Blad1!$A$72:$A$95</c:f>
              <c:strCache>
                <c:ptCount val="24"/>
                <c:pt idx="0">
                  <c:v>Tunafors </c:v>
                </c:pt>
                <c:pt idx="1">
                  <c:v>Skogstorpkraftverk</c:v>
                </c:pt>
                <c:pt idx="2">
                  <c:v>Kvarnfallet </c:v>
                </c:pt>
                <c:pt idx="3">
                  <c:v>Toften övre dammen</c:v>
                </c:pt>
                <c:pt idx="4">
                  <c:v>Backa kraftverksdamm</c:v>
                </c:pt>
                <c:pt idx="5">
                  <c:v>Nyby </c:v>
                </c:pt>
                <c:pt idx="6">
                  <c:v>Karlslunds kraftverksdamm</c:v>
                </c:pt>
                <c:pt idx="7">
                  <c:v>Gropens regleringsdamm</c:v>
                </c:pt>
                <c:pt idx="8">
                  <c:v>Hidingebro kraftverksdamm</c:v>
                </c:pt>
                <c:pt idx="9">
                  <c:v>Hemgårdsdammen</c:v>
                </c:pt>
                <c:pt idx="10">
                  <c:v>Borasjön (Bodarnesjön)</c:v>
                </c:pt>
                <c:pt idx="11">
                  <c:v>Valsverksdammen (Laxå)</c:v>
                </c:pt>
                <c:pt idx="12">
                  <c:v>Hyttedammen (Garphyttan)</c:v>
                </c:pt>
                <c:pt idx="13">
                  <c:v>Lannaforsdammen</c:v>
                </c:pt>
                <c:pt idx="14">
                  <c:v>Stor-Björken floddamm</c:v>
                </c:pt>
                <c:pt idx="15">
                  <c:v>Skärmartorp Bruksdamm</c:v>
                </c:pt>
                <c:pt idx="16">
                  <c:v>Lill-Björken</c:v>
                </c:pt>
                <c:pt idx="17">
                  <c:v>Bäckhammarsdammen, Frösvidal</c:v>
                </c:pt>
                <c:pt idx="18">
                  <c:v>Nyhammarsdammen Nyhammarsdammens kraftverk (Garphyttan)</c:v>
                </c:pt>
                <c:pt idx="19">
                  <c:v>Arbohyttans damm</c:v>
                </c:pt>
                <c:pt idx="20">
                  <c:v>Ölen regleringsdamm</c:v>
                </c:pt>
                <c:pt idx="21">
                  <c:v>Kraftverket på fastigheten Gjutaren</c:v>
                </c:pt>
                <c:pt idx="22">
                  <c:v>Oxhultsdammen</c:v>
                </c:pt>
                <c:pt idx="23">
                  <c:v>Kvarndammen (Frösvidal)</c:v>
                </c:pt>
              </c:strCache>
            </c:strRef>
          </c:cat>
          <c:val>
            <c:numRef>
              <c:f>Blad1!$Y$72:$Y$95</c:f>
              <c:numCache>
                <c:formatCode>0.00</c:formatCode>
                <c:ptCount val="24"/>
                <c:pt idx="0">
                  <c:v>2.1</c:v>
                </c:pt>
                <c:pt idx="1">
                  <c:v>1.56</c:v>
                </c:pt>
                <c:pt idx="2">
                  <c:v>1.05</c:v>
                </c:pt>
                <c:pt idx="3">
                  <c:v>0.98999999999999988</c:v>
                </c:pt>
                <c:pt idx="4">
                  <c:v>0.89999999999999991</c:v>
                </c:pt>
                <c:pt idx="5">
                  <c:v>0.84</c:v>
                </c:pt>
                <c:pt idx="6">
                  <c:v>0.77759999999999996</c:v>
                </c:pt>
                <c:pt idx="7">
                  <c:v>0.6</c:v>
                </c:pt>
                <c:pt idx="8">
                  <c:v>0.36</c:v>
                </c:pt>
                <c:pt idx="9">
                  <c:v>0.3</c:v>
                </c:pt>
                <c:pt idx="10">
                  <c:v>0.27</c:v>
                </c:pt>
                <c:pt idx="11">
                  <c:v>0.24</c:v>
                </c:pt>
                <c:pt idx="12">
                  <c:v>0.24</c:v>
                </c:pt>
                <c:pt idx="13">
                  <c:v>4.4999999999999998E-2</c:v>
                </c:pt>
                <c:pt idx="14">
                  <c:v>3.78E-2</c:v>
                </c:pt>
                <c:pt idx="15">
                  <c:v>3.5999999999999997E-2</c:v>
                </c:pt>
                <c:pt idx="16">
                  <c:v>2.9672489999999996E-2</c:v>
                </c:pt>
                <c:pt idx="17">
                  <c:v>2.4E-2</c:v>
                </c:pt>
                <c:pt idx="18">
                  <c:v>2.1599999999999998E-2</c:v>
                </c:pt>
                <c:pt idx="19">
                  <c:v>2.1000000000000001E-2</c:v>
                </c:pt>
                <c:pt idx="20">
                  <c:v>4.2000000000000004E-5</c:v>
                </c:pt>
                <c:pt idx="21">
                  <c:v>0</c:v>
                </c:pt>
                <c:pt idx="22">
                  <c:v>0.27</c:v>
                </c:pt>
                <c:pt idx="23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72E-BA16-A85D807BD2EB}"/>
            </c:ext>
          </c:extLst>
        </c:ser>
        <c:ser>
          <c:idx val="0"/>
          <c:order val="1"/>
          <c:tx>
            <c:v>HARO-värde (18%)</c:v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Blad1!$A$72:$A$95</c:f>
              <c:strCache>
                <c:ptCount val="24"/>
                <c:pt idx="0">
                  <c:v>Tunafors </c:v>
                </c:pt>
                <c:pt idx="1">
                  <c:v>Skogstorpkraftverk</c:v>
                </c:pt>
                <c:pt idx="2">
                  <c:v>Kvarnfallet </c:v>
                </c:pt>
                <c:pt idx="3">
                  <c:v>Toften övre dammen</c:v>
                </c:pt>
                <c:pt idx="4">
                  <c:v>Backa kraftverksdamm</c:v>
                </c:pt>
                <c:pt idx="5">
                  <c:v>Nyby </c:v>
                </c:pt>
                <c:pt idx="6">
                  <c:v>Karlslunds kraftverksdamm</c:v>
                </c:pt>
                <c:pt idx="7">
                  <c:v>Gropens regleringsdamm</c:v>
                </c:pt>
                <c:pt idx="8">
                  <c:v>Hidingebro kraftverksdamm</c:v>
                </c:pt>
                <c:pt idx="9">
                  <c:v>Hemgårdsdammen</c:v>
                </c:pt>
                <c:pt idx="10">
                  <c:v>Borasjön (Bodarnesjön)</c:v>
                </c:pt>
                <c:pt idx="11">
                  <c:v>Valsverksdammen (Laxå)</c:v>
                </c:pt>
                <c:pt idx="12">
                  <c:v>Hyttedammen (Garphyttan)</c:v>
                </c:pt>
                <c:pt idx="13">
                  <c:v>Lannaforsdammen</c:v>
                </c:pt>
                <c:pt idx="14">
                  <c:v>Stor-Björken floddamm</c:v>
                </c:pt>
                <c:pt idx="15">
                  <c:v>Skärmartorp Bruksdamm</c:v>
                </c:pt>
                <c:pt idx="16">
                  <c:v>Lill-Björken</c:v>
                </c:pt>
                <c:pt idx="17">
                  <c:v>Bäckhammarsdammen, Frösvidal</c:v>
                </c:pt>
                <c:pt idx="18">
                  <c:v>Nyhammarsdammen Nyhammarsdammens kraftverk (Garphyttan)</c:v>
                </c:pt>
                <c:pt idx="19">
                  <c:v>Arbohyttans damm</c:v>
                </c:pt>
                <c:pt idx="20">
                  <c:v>Ölen regleringsdamm</c:v>
                </c:pt>
                <c:pt idx="21">
                  <c:v>Kraftverket på fastigheten Gjutaren</c:v>
                </c:pt>
                <c:pt idx="22">
                  <c:v>Oxhultsdammen</c:v>
                </c:pt>
                <c:pt idx="23">
                  <c:v>Kvarndammen (Frösvidal)</c:v>
                </c:pt>
              </c:strCache>
            </c:strRef>
          </c:cat>
          <c:val>
            <c:numRef>
              <c:f>Blad1!$U$72:$U$95</c:f>
              <c:numCache>
                <c:formatCode>0.00</c:formatCode>
                <c:ptCount val="24"/>
                <c:pt idx="0">
                  <c:v>1.26</c:v>
                </c:pt>
                <c:pt idx="1">
                  <c:v>0.93599999999999994</c:v>
                </c:pt>
                <c:pt idx="2">
                  <c:v>0.63</c:v>
                </c:pt>
                <c:pt idx="3">
                  <c:v>0.59399999999999997</c:v>
                </c:pt>
                <c:pt idx="4">
                  <c:v>0.54</c:v>
                </c:pt>
                <c:pt idx="5">
                  <c:v>0.504</c:v>
                </c:pt>
                <c:pt idx="6">
                  <c:v>0.46655999999999997</c:v>
                </c:pt>
                <c:pt idx="7">
                  <c:v>0.36</c:v>
                </c:pt>
                <c:pt idx="8">
                  <c:v>0.216</c:v>
                </c:pt>
                <c:pt idx="9">
                  <c:v>0.18</c:v>
                </c:pt>
                <c:pt idx="10">
                  <c:v>0.16200000000000001</c:v>
                </c:pt>
                <c:pt idx="11">
                  <c:v>0.14399999999999999</c:v>
                </c:pt>
                <c:pt idx="12">
                  <c:v>0.14399999999999999</c:v>
                </c:pt>
                <c:pt idx="13">
                  <c:v>2.7E-2</c:v>
                </c:pt>
                <c:pt idx="14">
                  <c:v>2.2679999999999999E-2</c:v>
                </c:pt>
                <c:pt idx="15">
                  <c:v>2.1599999999999998E-2</c:v>
                </c:pt>
                <c:pt idx="16">
                  <c:v>1.7803493999999996E-2</c:v>
                </c:pt>
                <c:pt idx="17">
                  <c:v>1.44E-2</c:v>
                </c:pt>
                <c:pt idx="18">
                  <c:v>1.2959999999999999E-2</c:v>
                </c:pt>
                <c:pt idx="19">
                  <c:v>1.26E-2</c:v>
                </c:pt>
                <c:pt idx="20">
                  <c:v>2.5200000000000003E-5</c:v>
                </c:pt>
                <c:pt idx="21">
                  <c:v>0</c:v>
                </c:pt>
                <c:pt idx="22">
                  <c:v>0.16200000000000001</c:v>
                </c:pt>
                <c:pt idx="23">
                  <c:v>1.44E-2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72E-BA16-A85D807B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950944"/>
        <c:axId val="1958396656"/>
      </c:barChart>
      <c:catAx>
        <c:axId val="7019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396656"/>
        <c:crosses val="autoZero"/>
        <c:auto val="1"/>
        <c:lblAlgn val="ctr"/>
        <c:lblOffset val="100"/>
        <c:noMultiLvlLbl val="0"/>
      </c:catAx>
      <c:valAx>
        <c:axId val="195839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Produktionsbortfall (GWh/år)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9509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3</a:t>
            </a:r>
            <a:r>
              <a:rPr lang="en-US" baseline="0"/>
              <a:t> - Fördelning av produktionsförlust utifrån ansatta värden per reglerbidragsklass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503-4DA1-BF9A-626E32CD7754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503-4DA1-BF9A-626E32CD7754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503-4DA1-BF9A-626E32CD7754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503-4DA1-BF9A-626E32CD7754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503-4DA1-BF9A-626E32CD775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Blad1!$AD$4:$AD$14</c15:sqref>
                  </c15:fullRef>
                </c:ext>
              </c:extLst>
              <c:f>(Blad1!$AD$4:$AD$5,Blad1!$AD$7:$AD$8,Blad1!$AD$14)</c:f>
              <c:strCache>
                <c:ptCount val="5"/>
                <c:pt idx="0">
                  <c:v>Arbogaån</c:v>
                </c:pt>
                <c:pt idx="1">
                  <c:v>Eskilstunaån</c:v>
                </c:pt>
                <c:pt idx="2">
                  <c:v>Hedströmmen</c:v>
                </c:pt>
                <c:pt idx="3">
                  <c:v>Kolbäcksån</c:v>
                </c:pt>
                <c:pt idx="4">
                  <c:v>Svartån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Blad1!$AQ$4:$AQ$14</c15:sqref>
                  </c15:fullRef>
                </c:ext>
              </c:extLst>
              <c:f>(Blad1!$AQ$4:$AQ$5,Blad1!$AQ$7:$AQ$8,Blad1!$AQ$14)</c:f>
              <c:numCache>
                <c:formatCode>0.0</c:formatCode>
                <c:ptCount val="5"/>
                <c:pt idx="0">
                  <c:v>28.003423400000003</c:v>
                </c:pt>
                <c:pt idx="1">
                  <c:v>7.1578096600000007</c:v>
                </c:pt>
                <c:pt idx="2">
                  <c:v>7.0500000000000007</c:v>
                </c:pt>
                <c:pt idx="3">
                  <c:v>31.24205000000001</c:v>
                </c:pt>
                <c:pt idx="4">
                  <c:v>1.1127200000000002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03-4DA1-BF9A-626E32CD7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pn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image" Target="../media/image3.png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421823</xdr:colOff>
      <xdr:row>24</xdr:row>
      <xdr:rowOff>40820</xdr:rowOff>
    </xdr:from>
    <xdr:to>
      <xdr:col>36</xdr:col>
      <xdr:colOff>13608</xdr:colOff>
      <xdr:row>45</xdr:row>
      <xdr:rowOff>190498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E756DD-9428-4317-83DC-65626DEE4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64996</xdr:colOff>
      <xdr:row>24</xdr:row>
      <xdr:rowOff>54427</xdr:rowOff>
    </xdr:from>
    <xdr:to>
      <xdr:col>41</xdr:col>
      <xdr:colOff>54429</xdr:colOff>
      <xdr:row>46</xdr:row>
      <xdr:rowOff>81643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E869D40-B89E-4BC1-9302-52A0D14E9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52</xdr:col>
      <xdr:colOff>569654</xdr:colOff>
      <xdr:row>2</xdr:row>
      <xdr:rowOff>0</xdr:rowOff>
    </xdr:from>
    <xdr:to>
      <xdr:col>59</xdr:col>
      <xdr:colOff>333882</xdr:colOff>
      <xdr:row>12</xdr:row>
      <xdr:rowOff>13607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8915B0B1-6835-41B9-BA87-54BA69921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064511" y="0"/>
          <a:ext cx="4050478" cy="2857500"/>
        </a:xfrm>
        <a:prstGeom prst="rect">
          <a:avLst/>
        </a:prstGeom>
      </xdr:spPr>
    </xdr:pic>
    <xdr:clientData/>
  </xdr:twoCellAnchor>
  <xdr:twoCellAnchor>
    <xdr:from>
      <xdr:col>32</xdr:col>
      <xdr:colOff>37927</xdr:colOff>
      <xdr:row>52</xdr:row>
      <xdr:rowOff>40821</xdr:rowOff>
    </xdr:from>
    <xdr:to>
      <xdr:col>51</xdr:col>
      <xdr:colOff>210511</xdr:colOff>
      <xdr:row>77</xdr:row>
      <xdr:rowOff>123771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26D33E7-A3B1-4911-9F04-446899799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40821</xdr:colOff>
      <xdr:row>78</xdr:row>
      <xdr:rowOff>122464</xdr:rowOff>
    </xdr:from>
    <xdr:to>
      <xdr:col>51</xdr:col>
      <xdr:colOff>158483</xdr:colOff>
      <xdr:row>94</xdr:row>
      <xdr:rowOff>162059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4E44D83-774E-4992-8981-B1F9B4578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612320</xdr:colOff>
      <xdr:row>95</xdr:row>
      <xdr:rowOff>163286</xdr:rowOff>
    </xdr:from>
    <xdr:to>
      <xdr:col>51</xdr:col>
      <xdr:colOff>176893</xdr:colOff>
      <xdr:row>110</xdr:row>
      <xdr:rowOff>92022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EA85884-5FC3-4151-9736-1964BB32B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0</xdr:colOff>
      <xdr:row>111</xdr:row>
      <xdr:rowOff>81643</xdr:rowOff>
    </xdr:from>
    <xdr:to>
      <xdr:col>51</xdr:col>
      <xdr:colOff>414617</xdr:colOff>
      <xdr:row>128</xdr:row>
      <xdr:rowOff>42104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9581A579-3AA5-4C04-B62B-1EAA45A53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95250</xdr:colOff>
      <xdr:row>24</xdr:row>
      <xdr:rowOff>54428</xdr:rowOff>
    </xdr:from>
    <xdr:to>
      <xdr:col>46</xdr:col>
      <xdr:colOff>557892</xdr:colOff>
      <xdr:row>46</xdr:row>
      <xdr:rowOff>13606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C27DD2E-F99F-4368-B5E9-EDE6049EE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52</xdr:col>
      <xdr:colOff>585107</xdr:colOff>
      <xdr:row>17</xdr:row>
      <xdr:rowOff>149679</xdr:rowOff>
    </xdr:from>
    <xdr:to>
      <xdr:col>60</xdr:col>
      <xdr:colOff>47329</xdr:colOff>
      <xdr:row>22</xdr:row>
      <xdr:rowOff>9605</xdr:rowOff>
    </xdr:to>
    <xdr:pic>
      <xdr:nvPicPr>
        <xdr:cNvPr id="8" name="Bildobjekt 2041193406" descr="En bild som visar text, Teckensnitt, logotyp, skärmbild&#10;&#10;Automatiskt genererad beskrivning">
          <a:extLst>
            <a:ext uri="{FF2B5EF4-FFF2-40B4-BE49-F238E27FC236}">
              <a16:creationId xmlns:a16="http://schemas.microsoft.com/office/drawing/2014/main" id="{C9521B65-AEE1-4FE0-84DE-35FFAAA58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930536" y="3946072"/>
          <a:ext cx="4360793" cy="8124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121636</xdr:colOff>
      <xdr:row>0</xdr:row>
      <xdr:rowOff>1034142</xdr:rowOff>
    </xdr:to>
    <xdr:pic>
      <xdr:nvPicPr>
        <xdr:cNvPr id="9" name="Bildobjekt 8" descr="En bild som visar text, Teckensnitt, logotyp, skärmbild&#10;&#10;Automatiskt genererad beskrivning">
          <a:extLst>
            <a:ext uri="{FF2B5EF4-FFF2-40B4-BE49-F238E27FC236}">
              <a16:creationId xmlns:a16="http://schemas.microsoft.com/office/drawing/2014/main" id="{38155C78-0834-4615-9122-155AEF71F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550886" cy="1034142"/>
        </a:xfrm>
        <a:prstGeom prst="rect">
          <a:avLst/>
        </a:prstGeom>
      </xdr:spPr>
    </xdr:pic>
    <xdr:clientData/>
  </xdr:twoCellAnchor>
  <xdr:twoCellAnchor editAs="oneCell">
    <xdr:from>
      <xdr:col>24</xdr:col>
      <xdr:colOff>1006928</xdr:colOff>
      <xdr:row>0</xdr:row>
      <xdr:rowOff>272143</xdr:rowOff>
    </xdr:from>
    <xdr:to>
      <xdr:col>27</xdr:col>
      <xdr:colOff>966106</xdr:colOff>
      <xdr:row>0</xdr:row>
      <xdr:rowOff>764878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7717D878-3368-8C34-E20A-964B97C3F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845392" y="272143"/>
          <a:ext cx="2367643" cy="492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EAE40-3074-456A-9914-34BBF8D0C4BC}">
  <dimension ref="A1:BB150"/>
  <sheetViews>
    <sheetView tabSelected="1" zoomScale="70" zoomScaleNormal="70" workbookViewId="0">
      <selection activeCell="AE1" sqref="AE1"/>
    </sheetView>
  </sheetViews>
  <sheetFormatPr defaultRowHeight="15" x14ac:dyDescent="0.25"/>
  <cols>
    <col min="1" max="1" width="35.140625" customWidth="1"/>
    <col min="2" max="2" width="0" hidden="1" customWidth="1"/>
    <col min="4" max="4" width="13.140625" hidden="1" customWidth="1"/>
    <col min="5" max="5" width="13.140625" customWidth="1"/>
    <col min="6" max="6" width="9.28515625" hidden="1" customWidth="1"/>
    <col min="7" max="8" width="8.42578125" hidden="1" customWidth="1"/>
    <col min="10" max="10" width="13.85546875" hidden="1" customWidth="1"/>
    <col min="11" max="11" width="11.85546875" hidden="1" customWidth="1"/>
    <col min="12" max="12" width="13.28515625" hidden="1" customWidth="1"/>
    <col min="13" max="13" width="14.85546875" customWidth="1"/>
    <col min="14" max="14" width="0.7109375" hidden="1" customWidth="1"/>
    <col min="15" max="15" width="10.7109375" customWidth="1"/>
    <col min="16" max="16" width="10.42578125" customWidth="1"/>
    <col min="17" max="17" width="9.42578125" customWidth="1"/>
    <col min="18" max="18" width="14.28515625" customWidth="1"/>
    <col min="19" max="19" width="15.85546875" customWidth="1"/>
    <col min="20" max="20" width="13.28515625" customWidth="1"/>
    <col min="21" max="21" width="19.28515625" customWidth="1"/>
    <col min="22" max="23" width="16.28515625" style="95" customWidth="1"/>
    <col min="24" max="24" width="16.28515625" style="95" hidden="1" customWidth="1"/>
    <col min="25" max="25" width="19.28515625" customWidth="1"/>
    <col min="26" max="26" width="19.28515625" hidden="1" customWidth="1"/>
    <col min="27" max="27" width="16.7109375" style="142" customWidth="1"/>
    <col min="28" max="28" width="16.7109375" customWidth="1"/>
    <col min="30" max="30" width="15.28515625" customWidth="1"/>
    <col min="31" max="31" width="18" customWidth="1"/>
    <col min="33" max="33" width="19.28515625" customWidth="1"/>
    <col min="35" max="35" width="11.140625" customWidth="1"/>
    <col min="36" max="36" width="15.28515625" customWidth="1"/>
    <col min="37" max="37" width="16" customWidth="1"/>
    <col min="38" max="38" width="11.140625" customWidth="1"/>
    <col min="39" max="39" width="15.28515625" customWidth="1"/>
    <col min="40" max="40" width="10.140625" customWidth="1"/>
    <col min="46" max="46" width="14.42578125" customWidth="1"/>
  </cols>
  <sheetData>
    <row r="1" spans="1:54" ht="105.75" customHeight="1" x14ac:dyDescent="0.25"/>
    <row r="2" spans="1:54" ht="58.5" customHeight="1" thickBot="1" x14ac:dyDescent="0.3">
      <c r="A2" s="164" t="s">
        <v>278</v>
      </c>
      <c r="AD2" s="163" t="s">
        <v>277</v>
      </c>
      <c r="AH2" s="163" t="s">
        <v>274</v>
      </c>
      <c r="AL2" s="163" t="s">
        <v>275</v>
      </c>
      <c r="AP2" s="163" t="s">
        <v>276</v>
      </c>
    </row>
    <row r="3" spans="1:54" ht="89.25" x14ac:dyDescent="0.25">
      <c r="A3" s="64" t="s">
        <v>226</v>
      </c>
      <c r="B3" s="64" t="s">
        <v>225</v>
      </c>
      <c r="C3" s="75" t="s">
        <v>227</v>
      </c>
      <c r="D3" s="141" t="s">
        <v>228</v>
      </c>
      <c r="E3" s="65" t="s">
        <v>228</v>
      </c>
      <c r="F3" s="141" t="s">
        <v>229</v>
      </c>
      <c r="G3" s="141" t="s">
        <v>230</v>
      </c>
      <c r="H3" s="141" t="s">
        <v>258</v>
      </c>
      <c r="I3" s="65" t="s">
        <v>231</v>
      </c>
      <c r="J3" s="140" t="s">
        <v>246</v>
      </c>
      <c r="K3" s="141" t="s">
        <v>232</v>
      </c>
      <c r="L3" s="141" t="s">
        <v>247</v>
      </c>
      <c r="M3" s="65" t="s">
        <v>233</v>
      </c>
      <c r="N3" s="65" t="s">
        <v>234</v>
      </c>
      <c r="O3" s="65" t="s">
        <v>235</v>
      </c>
      <c r="P3" s="65" t="s">
        <v>236</v>
      </c>
      <c r="Q3" s="65" t="s">
        <v>237</v>
      </c>
      <c r="R3" s="75" t="s">
        <v>254</v>
      </c>
      <c r="S3" s="147" t="s">
        <v>238</v>
      </c>
      <c r="T3" s="153" t="s">
        <v>264</v>
      </c>
      <c r="U3" s="115" t="s">
        <v>273</v>
      </c>
      <c r="V3" s="149" t="s">
        <v>265</v>
      </c>
      <c r="W3" s="150" t="s">
        <v>266</v>
      </c>
      <c r="X3" s="151" t="s">
        <v>257</v>
      </c>
      <c r="Y3" s="93" t="s">
        <v>272</v>
      </c>
      <c r="Z3" s="148" t="s">
        <v>262</v>
      </c>
      <c r="AA3" s="152" t="s">
        <v>267</v>
      </c>
      <c r="AB3" s="115" t="s">
        <v>271</v>
      </c>
      <c r="AD3" s="66" t="s">
        <v>240</v>
      </c>
      <c r="AE3" s="67" t="s">
        <v>268</v>
      </c>
      <c r="AF3" s="68"/>
      <c r="AH3" s="71" t="s">
        <v>205</v>
      </c>
      <c r="AI3" s="72" t="s">
        <v>269</v>
      </c>
      <c r="AJ3" s="114" t="s">
        <v>244</v>
      </c>
      <c r="AL3" s="98" t="s">
        <v>224</v>
      </c>
      <c r="AM3" s="73" t="s">
        <v>270</v>
      </c>
      <c r="AN3" s="74" t="s">
        <v>244</v>
      </c>
      <c r="AP3" s="71" t="s">
        <v>252</v>
      </c>
      <c r="AQ3" s="135" t="s">
        <v>270</v>
      </c>
      <c r="AR3" s="115" t="s">
        <v>244</v>
      </c>
      <c r="AY3" s="69" t="s">
        <v>222</v>
      </c>
      <c r="AZ3" s="70" t="s">
        <v>223</v>
      </c>
    </row>
    <row r="4" spans="1:54" x14ac:dyDescent="0.25">
      <c r="A4" s="13" t="s">
        <v>4</v>
      </c>
      <c r="B4" s="12">
        <v>68</v>
      </c>
      <c r="C4" s="13">
        <v>2.2000000000000002</v>
      </c>
      <c r="D4" s="14">
        <v>12000</v>
      </c>
      <c r="E4" s="14">
        <f>D4/1000</f>
        <v>12</v>
      </c>
      <c r="F4" s="13"/>
      <c r="G4" s="13" t="s">
        <v>14</v>
      </c>
      <c r="H4" s="13">
        <f t="shared" ref="H4:H35" si="0">_xlfn.RANK.AVG(D4,D$4:D$148)</f>
        <v>6</v>
      </c>
      <c r="I4" s="13"/>
      <c r="J4" s="60">
        <v>38</v>
      </c>
      <c r="K4" s="13">
        <v>6</v>
      </c>
      <c r="L4" s="50" t="str">
        <f>IF(ISBLANK(I4),"",I4/K4)</f>
        <v/>
      </c>
      <c r="M4" s="13"/>
      <c r="N4" s="13"/>
      <c r="O4" s="13" t="s">
        <v>25</v>
      </c>
      <c r="P4" s="13" t="s">
        <v>26</v>
      </c>
      <c r="Q4" s="19" t="s">
        <v>30</v>
      </c>
      <c r="R4" s="13">
        <v>3</v>
      </c>
      <c r="S4" s="13"/>
      <c r="T4" s="110">
        <f t="shared" ref="T4:T35" si="1">AI$19</f>
        <v>0.18</v>
      </c>
      <c r="U4" s="49">
        <f>E4*T4</f>
        <v>2.16</v>
      </c>
      <c r="V4" s="123">
        <f t="shared" ref="V4:V35" si="2">VLOOKUP(Q4,AD$4:AM$14,9)</f>
        <v>0.1</v>
      </c>
      <c r="W4" s="125"/>
      <c r="X4" s="121">
        <f>IF(ISBLANK(W4),V4,W4)</f>
        <v>0.1</v>
      </c>
      <c r="Y4" s="154">
        <f>E4*X4</f>
        <v>1.2000000000000002</v>
      </c>
      <c r="Z4">
        <f t="shared" ref="Z4:Z35" si="3">IF(H4&lt;=AM$19,Y4,0)</f>
        <v>1.2000000000000002</v>
      </c>
      <c r="AA4" s="144">
        <f t="shared" ref="AA4:AA35" si="4">VLOOKUP(R4,AP$19:AR$21,3)</f>
        <v>0.2</v>
      </c>
      <c r="AB4" s="154">
        <f>AA4*E4</f>
        <v>2.4000000000000004</v>
      </c>
      <c r="AD4" s="48" t="s">
        <v>30</v>
      </c>
      <c r="AE4" s="156">
        <f>SUMIF(Q$4:Q$148,AD4,E$4:E$148)</f>
        <v>140.01711699999998</v>
      </c>
      <c r="AF4" s="77">
        <f t="shared" ref="AF4:AF14" si="5">AE4/$AE$15</f>
        <v>0.32713189337710602</v>
      </c>
      <c r="AH4" s="107">
        <f t="shared" ref="AH4:AH14" si="6">$AI$19</f>
        <v>0.18</v>
      </c>
      <c r="AI4" s="156">
        <f t="shared" ref="AI4:AI14" si="7">AE4*AH4</f>
        <v>25.203081059999995</v>
      </c>
      <c r="AJ4" s="80">
        <f>AI4*AI$20*1000/1000</f>
        <v>12.601540529999998</v>
      </c>
      <c r="AL4" s="128">
        <v>0.1</v>
      </c>
      <c r="AM4" s="158">
        <f>AE4*AL4</f>
        <v>14.0017117</v>
      </c>
      <c r="AN4" s="80">
        <f>AM4*AI$20*1000/1000</f>
        <v>7.0008558499999998</v>
      </c>
      <c r="AO4" s="99"/>
      <c r="AP4" s="116">
        <f>AQ4/AE4</f>
        <v>0.20000000000000004</v>
      </c>
      <c r="AQ4" s="158">
        <f t="shared" ref="AQ4:AQ14" si="8">SUMIF(Q$4:Q$148,AD4,AB$4:AB$148)</f>
        <v>28.003423400000003</v>
      </c>
      <c r="AR4" s="80">
        <f>AQ4*AI$20*1000/1000</f>
        <v>14.001711700000001</v>
      </c>
      <c r="AY4" s="78">
        <f>85800+2000</f>
        <v>87800</v>
      </c>
      <c r="AZ4" s="79">
        <f t="shared" ref="AZ4:AZ15" si="9">AE4-AY4</f>
        <v>-87659.982883000004</v>
      </c>
    </row>
    <row r="5" spans="1:54" x14ac:dyDescent="0.25">
      <c r="A5" s="2" t="s">
        <v>32</v>
      </c>
      <c r="B5" s="15">
        <v>183</v>
      </c>
      <c r="C5" s="2">
        <v>2</v>
      </c>
      <c r="D5" s="2">
        <v>11947.347</v>
      </c>
      <c r="E5" s="14">
        <f t="shared" ref="E5:E68" si="10">D5/1000</f>
        <v>11.947347000000001</v>
      </c>
      <c r="F5" s="2"/>
      <c r="G5" s="2" t="s">
        <v>14</v>
      </c>
      <c r="H5" s="2">
        <f t="shared" si="0"/>
        <v>7</v>
      </c>
      <c r="I5" s="2">
        <v>6.9</v>
      </c>
      <c r="J5" s="61">
        <v>33.799999999999997</v>
      </c>
      <c r="K5" s="2">
        <v>3</v>
      </c>
      <c r="L5" s="50">
        <f t="shared" ref="L5:L66" si="11">IF(ISBLANK(I5),"",I5/K5)</f>
        <v>2.3000000000000003</v>
      </c>
      <c r="M5" s="2" t="s">
        <v>19</v>
      </c>
      <c r="N5" s="2" t="s">
        <v>20</v>
      </c>
      <c r="O5" s="2" t="s">
        <v>29</v>
      </c>
      <c r="P5" s="2" t="s">
        <v>24</v>
      </c>
      <c r="Q5" s="20" t="s">
        <v>30</v>
      </c>
      <c r="R5" s="2">
        <v>2</v>
      </c>
      <c r="S5" s="2"/>
      <c r="T5" s="2">
        <f t="shared" si="1"/>
        <v>0.18</v>
      </c>
      <c r="U5" s="49">
        <f t="shared" ref="U5:U68" si="12">E5*T5</f>
        <v>2.1505224599999999</v>
      </c>
      <c r="V5" s="123">
        <f t="shared" si="2"/>
        <v>0.1</v>
      </c>
      <c r="W5" s="125"/>
      <c r="X5" s="121">
        <f t="shared" ref="X5:X66" si="13">IF(ISBLANK(W5),V5,W5)</f>
        <v>0.1</v>
      </c>
      <c r="Y5" s="154">
        <f t="shared" ref="Y5:Y68" si="14">E5*X5</f>
        <v>1.1947347000000001</v>
      </c>
      <c r="Z5">
        <f t="shared" si="3"/>
        <v>1.1947347000000001</v>
      </c>
      <c r="AA5" s="144">
        <f t="shared" si="4"/>
        <v>0.2</v>
      </c>
      <c r="AB5" s="154">
        <f t="shared" ref="AB5:AB68" si="15">AA5*E5</f>
        <v>2.3894694000000003</v>
      </c>
      <c r="AD5" s="48" t="s">
        <v>83</v>
      </c>
      <c r="AE5" s="156">
        <f t="shared" ref="AE5:AE14" si="16">SUMIF(Q$4:Q$148,AD5,E$4:E$148)</f>
        <v>35.789048299999983</v>
      </c>
      <c r="AF5" s="77">
        <f t="shared" si="5"/>
        <v>8.3616484779812275E-2</v>
      </c>
      <c r="AH5" s="107">
        <f t="shared" si="6"/>
        <v>0.18</v>
      </c>
      <c r="AI5" s="156">
        <f t="shared" si="7"/>
        <v>6.4420286939999967</v>
      </c>
      <c r="AJ5" s="81">
        <f t="shared" ref="AJ5:AJ14" si="17">AI5*AI$20*1000/1000</f>
        <v>3.2210143469999983</v>
      </c>
      <c r="AL5" s="128">
        <v>0.3</v>
      </c>
      <c r="AM5" s="159">
        <f t="shared" ref="AM5:AM14" si="18">AE5*AL5</f>
        <v>10.736714489999995</v>
      </c>
      <c r="AN5" s="81">
        <f t="shared" ref="AN5:AN14" si="19">AM5*AI$20*1000/1000</f>
        <v>5.3683572449999977</v>
      </c>
      <c r="AO5" s="99"/>
      <c r="AP5" s="116">
        <f t="shared" ref="AP5:AP14" si="20">AQ5/AE5</f>
        <v>0.20000000000000012</v>
      </c>
      <c r="AQ5" s="159">
        <f t="shared" si="8"/>
        <v>7.1578096600000007</v>
      </c>
      <c r="AR5" s="81">
        <f t="shared" ref="AR5:AR14" si="21">AQ5*AI$20*1000/1000</f>
        <v>3.5789048300000004</v>
      </c>
      <c r="AY5" s="78">
        <v>20000</v>
      </c>
      <c r="AZ5" s="79">
        <f t="shared" si="9"/>
        <v>-19964.210951699999</v>
      </c>
    </row>
    <row r="6" spans="1:54" x14ac:dyDescent="0.25">
      <c r="A6" s="2" t="s">
        <v>206</v>
      </c>
      <c r="B6" s="15">
        <v>134</v>
      </c>
      <c r="C6" s="2">
        <v>2.2999999999999998</v>
      </c>
      <c r="D6" s="2">
        <v>10413</v>
      </c>
      <c r="E6" s="14">
        <f t="shared" si="10"/>
        <v>10.413</v>
      </c>
      <c r="F6" s="2"/>
      <c r="G6" s="2" t="s">
        <v>211</v>
      </c>
      <c r="H6" s="2">
        <f t="shared" si="0"/>
        <v>8</v>
      </c>
      <c r="I6" s="2">
        <v>10.199999999999999</v>
      </c>
      <c r="J6" s="61">
        <v>15.3</v>
      </c>
      <c r="K6" s="2">
        <v>6</v>
      </c>
      <c r="L6" s="50">
        <f t="shared" si="11"/>
        <v>1.7</v>
      </c>
      <c r="M6" s="2" t="s">
        <v>17</v>
      </c>
      <c r="N6" s="2" t="s">
        <v>18</v>
      </c>
      <c r="O6" s="2" t="s">
        <v>29</v>
      </c>
      <c r="P6" s="2" t="s">
        <v>24</v>
      </c>
      <c r="Q6" s="20" t="s">
        <v>30</v>
      </c>
      <c r="R6" s="2">
        <v>2</v>
      </c>
      <c r="S6" s="2" t="s">
        <v>239</v>
      </c>
      <c r="T6" s="2">
        <f t="shared" si="1"/>
        <v>0.18</v>
      </c>
      <c r="U6" s="49">
        <f t="shared" si="12"/>
        <v>1.8743399999999999</v>
      </c>
      <c r="V6" s="123">
        <f t="shared" si="2"/>
        <v>0.1</v>
      </c>
      <c r="W6" s="125"/>
      <c r="X6" s="121">
        <f t="shared" si="13"/>
        <v>0.1</v>
      </c>
      <c r="Y6" s="154">
        <f t="shared" si="14"/>
        <v>1.0413000000000001</v>
      </c>
      <c r="Z6">
        <f t="shared" si="3"/>
        <v>1.0413000000000001</v>
      </c>
      <c r="AA6" s="144">
        <f t="shared" si="4"/>
        <v>0.2</v>
      </c>
      <c r="AB6" s="154">
        <f t="shared" si="15"/>
        <v>2.0826000000000002</v>
      </c>
      <c r="AD6" s="10" t="s">
        <v>158</v>
      </c>
      <c r="AE6" s="157">
        <f t="shared" si="16"/>
        <v>0.8</v>
      </c>
      <c r="AF6" s="82">
        <f t="shared" si="5"/>
        <v>1.8690965812535967E-3</v>
      </c>
      <c r="AH6" s="108">
        <f t="shared" si="6"/>
        <v>0.18</v>
      </c>
      <c r="AI6" s="157">
        <f t="shared" si="7"/>
        <v>0.14399999999999999</v>
      </c>
      <c r="AJ6" s="81">
        <f t="shared" si="17"/>
        <v>7.1999999999999995E-2</v>
      </c>
      <c r="AL6" s="129">
        <v>1</v>
      </c>
      <c r="AM6" s="160">
        <f t="shared" si="18"/>
        <v>0.8</v>
      </c>
      <c r="AN6" s="81">
        <f t="shared" si="19"/>
        <v>0.4</v>
      </c>
      <c r="AO6" s="99"/>
      <c r="AP6" s="117">
        <f t="shared" si="20"/>
        <v>0.20000000000000004</v>
      </c>
      <c r="AQ6" s="160">
        <f t="shared" si="8"/>
        <v>0.16000000000000003</v>
      </c>
      <c r="AR6" s="81">
        <f t="shared" si="21"/>
        <v>8.0000000000000016E-2</v>
      </c>
      <c r="AY6" s="78">
        <v>800</v>
      </c>
      <c r="AZ6" s="79">
        <f t="shared" si="9"/>
        <v>-799.2</v>
      </c>
      <c r="BA6" s="18"/>
    </row>
    <row r="7" spans="1:54" x14ac:dyDescent="0.25">
      <c r="A7" s="2" t="s">
        <v>47</v>
      </c>
      <c r="B7" s="15">
        <v>218</v>
      </c>
      <c r="C7" s="2">
        <v>1.7</v>
      </c>
      <c r="D7" s="2">
        <v>8820</v>
      </c>
      <c r="E7" s="14">
        <f t="shared" si="10"/>
        <v>8.82</v>
      </c>
      <c r="F7" s="2"/>
      <c r="G7" s="2" t="s">
        <v>14</v>
      </c>
      <c r="H7" s="2">
        <f t="shared" si="0"/>
        <v>11</v>
      </c>
      <c r="I7" s="2"/>
      <c r="J7" s="61">
        <v>33.799999999999997</v>
      </c>
      <c r="K7" s="2">
        <v>3</v>
      </c>
      <c r="L7" s="50" t="str">
        <f t="shared" si="11"/>
        <v/>
      </c>
      <c r="M7" s="2" t="s">
        <v>19</v>
      </c>
      <c r="N7" s="2" t="s">
        <v>20</v>
      </c>
      <c r="O7" s="2" t="s">
        <v>29</v>
      </c>
      <c r="P7" s="2" t="s">
        <v>24</v>
      </c>
      <c r="Q7" s="20" t="s">
        <v>30</v>
      </c>
      <c r="R7" s="2">
        <v>3</v>
      </c>
      <c r="S7" s="2"/>
      <c r="T7" s="2">
        <f t="shared" si="1"/>
        <v>0.18</v>
      </c>
      <c r="U7" s="49">
        <f t="shared" si="12"/>
        <v>1.5875999999999999</v>
      </c>
      <c r="V7" s="123">
        <f t="shared" si="2"/>
        <v>0.1</v>
      </c>
      <c r="W7" s="125"/>
      <c r="X7" s="121">
        <f t="shared" si="13"/>
        <v>0.1</v>
      </c>
      <c r="Y7" s="154">
        <f t="shared" si="14"/>
        <v>0.88200000000000012</v>
      </c>
      <c r="Z7">
        <f t="shared" si="3"/>
        <v>0.88200000000000012</v>
      </c>
      <c r="AA7" s="144">
        <f t="shared" si="4"/>
        <v>0.2</v>
      </c>
      <c r="AB7" s="154">
        <f t="shared" si="15"/>
        <v>1.7640000000000002</v>
      </c>
      <c r="AD7" s="48" t="s">
        <v>159</v>
      </c>
      <c r="AE7" s="156">
        <f t="shared" si="16"/>
        <v>35.25</v>
      </c>
      <c r="AF7" s="77">
        <f t="shared" si="5"/>
        <v>8.2357068111486603E-2</v>
      </c>
      <c r="AH7" s="107">
        <f t="shared" si="6"/>
        <v>0.18</v>
      </c>
      <c r="AI7" s="156">
        <f t="shared" si="7"/>
        <v>6.3449999999999998</v>
      </c>
      <c r="AJ7" s="81">
        <f t="shared" si="17"/>
        <v>3.1724999999999999</v>
      </c>
      <c r="AL7" s="128">
        <v>0.5</v>
      </c>
      <c r="AM7" s="159">
        <f t="shared" si="18"/>
        <v>17.625</v>
      </c>
      <c r="AN7" s="81">
        <f t="shared" si="19"/>
        <v>8.8125</v>
      </c>
      <c r="AO7" s="99"/>
      <c r="AP7" s="116">
        <f t="shared" si="20"/>
        <v>0.2</v>
      </c>
      <c r="AQ7" s="159">
        <f t="shared" si="8"/>
        <v>7.0500000000000007</v>
      </c>
      <c r="AR7" s="81">
        <f t="shared" si="21"/>
        <v>3.5250000000000004</v>
      </c>
      <c r="AY7" s="78">
        <v>31400</v>
      </c>
      <c r="AZ7" s="79">
        <f t="shared" si="9"/>
        <v>-31364.75</v>
      </c>
      <c r="BA7" s="18"/>
    </row>
    <row r="8" spans="1:54" x14ac:dyDescent="0.25">
      <c r="A8" s="2" t="s">
        <v>60</v>
      </c>
      <c r="B8" s="15">
        <v>236</v>
      </c>
      <c r="C8" s="2">
        <v>2.2999999999999998</v>
      </c>
      <c r="D8" s="2">
        <v>8732</v>
      </c>
      <c r="E8" s="14">
        <f t="shared" si="10"/>
        <v>8.7319999999999993</v>
      </c>
      <c r="F8" s="2"/>
      <c r="G8" s="2" t="s">
        <v>14</v>
      </c>
      <c r="H8" s="2">
        <f t="shared" si="0"/>
        <v>12</v>
      </c>
      <c r="I8" s="2">
        <v>17.5</v>
      </c>
      <c r="J8" s="61">
        <v>11</v>
      </c>
      <c r="K8" s="2">
        <v>4</v>
      </c>
      <c r="L8" s="50">
        <f t="shared" si="11"/>
        <v>4.375</v>
      </c>
      <c r="M8" s="2" t="s">
        <v>17</v>
      </c>
      <c r="N8" s="2" t="s">
        <v>18</v>
      </c>
      <c r="O8" s="2" t="s">
        <v>29</v>
      </c>
      <c r="P8" s="2" t="s">
        <v>24</v>
      </c>
      <c r="Q8" s="20" t="s">
        <v>30</v>
      </c>
      <c r="R8" s="2">
        <v>2</v>
      </c>
      <c r="S8" s="2"/>
      <c r="T8" s="2">
        <f t="shared" si="1"/>
        <v>0.18</v>
      </c>
      <c r="U8" s="49">
        <f t="shared" si="12"/>
        <v>1.5717599999999998</v>
      </c>
      <c r="V8" s="123">
        <f t="shared" si="2"/>
        <v>0.1</v>
      </c>
      <c r="W8" s="125"/>
      <c r="X8" s="121">
        <f t="shared" si="13"/>
        <v>0.1</v>
      </c>
      <c r="Y8" s="154">
        <f t="shared" si="14"/>
        <v>0.87319999999999998</v>
      </c>
      <c r="Z8">
        <f t="shared" si="3"/>
        <v>0.87319999999999998</v>
      </c>
      <c r="AA8" s="144">
        <f t="shared" si="4"/>
        <v>0.2</v>
      </c>
      <c r="AB8" s="154">
        <f t="shared" si="15"/>
        <v>1.7464</v>
      </c>
      <c r="AD8" s="48" t="s">
        <v>160</v>
      </c>
      <c r="AE8" s="156">
        <f t="shared" si="16"/>
        <v>207.43449999999999</v>
      </c>
      <c r="AF8" s="77">
        <f t="shared" si="5"/>
        <v>0.48464389348006148</v>
      </c>
      <c r="AH8" s="107">
        <f t="shared" si="6"/>
        <v>0.18</v>
      </c>
      <c r="AI8" s="156">
        <f t="shared" si="7"/>
        <v>37.338209999999997</v>
      </c>
      <c r="AJ8" s="81">
        <f t="shared" si="17"/>
        <v>18.669104999999998</v>
      </c>
      <c r="AL8" s="128">
        <v>0.1</v>
      </c>
      <c r="AM8" s="159">
        <f t="shared" si="18"/>
        <v>20.743449999999999</v>
      </c>
      <c r="AN8" s="81">
        <f t="shared" si="19"/>
        <v>10.371725</v>
      </c>
      <c r="AO8" s="99"/>
      <c r="AP8" s="116">
        <f t="shared" si="20"/>
        <v>0.15061163885467466</v>
      </c>
      <c r="AQ8" s="159">
        <f t="shared" si="8"/>
        <v>31.24205000000001</v>
      </c>
      <c r="AR8" s="81">
        <f t="shared" si="21"/>
        <v>15.621025000000005</v>
      </c>
      <c r="AY8" s="78">
        <v>204000</v>
      </c>
      <c r="AZ8" s="79">
        <f t="shared" si="9"/>
        <v>-203792.5655</v>
      </c>
    </row>
    <row r="9" spans="1:54" x14ac:dyDescent="0.25">
      <c r="A9" s="2" t="s">
        <v>8</v>
      </c>
      <c r="B9" s="15">
        <v>172</v>
      </c>
      <c r="C9" s="2">
        <v>1.3</v>
      </c>
      <c r="D9" s="1">
        <v>7872</v>
      </c>
      <c r="E9" s="14">
        <f t="shared" si="10"/>
        <v>7.8719999999999999</v>
      </c>
      <c r="F9" s="2"/>
      <c r="G9" s="2" t="s">
        <v>14</v>
      </c>
      <c r="H9" s="2">
        <f t="shared" si="0"/>
        <v>13</v>
      </c>
      <c r="I9" s="2">
        <v>31</v>
      </c>
      <c r="J9" s="61">
        <v>4.63</v>
      </c>
      <c r="K9" s="2">
        <v>3</v>
      </c>
      <c r="L9" s="50">
        <f t="shared" si="11"/>
        <v>10.333333333333334</v>
      </c>
      <c r="M9" s="2" t="s">
        <v>17</v>
      </c>
      <c r="N9" s="2" t="s">
        <v>18</v>
      </c>
      <c r="O9" s="2" t="s">
        <v>28</v>
      </c>
      <c r="P9" s="2" t="s">
        <v>24</v>
      </c>
      <c r="Q9" s="20" t="s">
        <v>30</v>
      </c>
      <c r="R9" s="2">
        <v>2</v>
      </c>
      <c r="S9" s="2"/>
      <c r="T9" s="2">
        <f t="shared" si="1"/>
        <v>0.18</v>
      </c>
      <c r="U9" s="49">
        <f t="shared" si="12"/>
        <v>1.41696</v>
      </c>
      <c r="V9" s="123">
        <f t="shared" si="2"/>
        <v>0.1</v>
      </c>
      <c r="W9" s="125"/>
      <c r="X9" s="121">
        <f t="shared" si="13"/>
        <v>0.1</v>
      </c>
      <c r="Y9" s="154">
        <f t="shared" si="14"/>
        <v>0.78720000000000001</v>
      </c>
      <c r="Z9">
        <f t="shared" si="3"/>
        <v>0.78720000000000001</v>
      </c>
      <c r="AA9" s="144">
        <f t="shared" si="4"/>
        <v>0.2</v>
      </c>
      <c r="AB9" s="154">
        <f t="shared" si="15"/>
        <v>1.5744</v>
      </c>
      <c r="AD9" s="10" t="s">
        <v>191</v>
      </c>
      <c r="AE9" s="157">
        <f t="shared" si="16"/>
        <v>0.1</v>
      </c>
      <c r="AF9" s="82">
        <f t="shared" si="5"/>
        <v>2.3363707265669959E-4</v>
      </c>
      <c r="AH9" s="108">
        <f t="shared" si="6"/>
        <v>0.18</v>
      </c>
      <c r="AI9" s="157">
        <f t="shared" si="7"/>
        <v>1.7999999999999999E-2</v>
      </c>
      <c r="AJ9" s="81">
        <f t="shared" si="17"/>
        <v>8.9999999999999993E-3</v>
      </c>
      <c r="AL9" s="129">
        <v>1</v>
      </c>
      <c r="AM9" s="160">
        <f t="shared" si="18"/>
        <v>0.1</v>
      </c>
      <c r="AN9" s="81">
        <f t="shared" si="19"/>
        <v>0.05</v>
      </c>
      <c r="AO9" s="99"/>
      <c r="AP9" s="117">
        <f t="shared" si="20"/>
        <v>0.20000000000000004</v>
      </c>
      <c r="AQ9" s="160">
        <f t="shared" si="8"/>
        <v>2.0000000000000004E-2</v>
      </c>
      <c r="AR9" s="81">
        <f t="shared" si="21"/>
        <v>1.0000000000000002E-2</v>
      </c>
      <c r="AY9" s="78">
        <v>105</v>
      </c>
      <c r="AZ9" s="79">
        <f t="shared" si="9"/>
        <v>-104.9</v>
      </c>
    </row>
    <row r="10" spans="1:54" x14ac:dyDescent="0.25">
      <c r="A10" s="2" t="s">
        <v>64</v>
      </c>
      <c r="B10" s="15">
        <v>239</v>
      </c>
      <c r="C10" s="2">
        <v>1.4</v>
      </c>
      <c r="D10" s="1">
        <v>7500</v>
      </c>
      <c r="E10" s="14">
        <f t="shared" si="10"/>
        <v>7.5</v>
      </c>
      <c r="F10" s="2"/>
      <c r="G10" s="2" t="s">
        <v>14</v>
      </c>
      <c r="H10" s="2">
        <f t="shared" si="0"/>
        <v>14</v>
      </c>
      <c r="I10" s="2">
        <v>12.8</v>
      </c>
      <c r="J10" s="61"/>
      <c r="K10" s="2">
        <v>3</v>
      </c>
      <c r="L10" s="50">
        <f t="shared" si="11"/>
        <v>4.2666666666666666</v>
      </c>
      <c r="M10" s="2" t="s">
        <v>17</v>
      </c>
      <c r="N10" s="2" t="s">
        <v>18</v>
      </c>
      <c r="O10" s="2" t="s">
        <v>29</v>
      </c>
      <c r="P10" s="2" t="s">
        <v>24</v>
      </c>
      <c r="Q10" s="20" t="s">
        <v>30</v>
      </c>
      <c r="R10" s="2">
        <v>3</v>
      </c>
      <c r="S10" s="2"/>
      <c r="T10" s="2">
        <f t="shared" si="1"/>
        <v>0.18</v>
      </c>
      <c r="U10" s="49">
        <f t="shared" si="12"/>
        <v>1.3499999999999999</v>
      </c>
      <c r="V10" s="123">
        <f t="shared" si="2"/>
        <v>0.1</v>
      </c>
      <c r="W10" s="125"/>
      <c r="X10" s="121">
        <f t="shared" si="13"/>
        <v>0.1</v>
      </c>
      <c r="Y10" s="154">
        <f t="shared" si="14"/>
        <v>0.75</v>
      </c>
      <c r="Z10">
        <f t="shared" si="3"/>
        <v>0.75</v>
      </c>
      <c r="AA10" s="144">
        <f t="shared" si="4"/>
        <v>0.2</v>
      </c>
      <c r="AB10" s="154">
        <f t="shared" si="15"/>
        <v>1.5</v>
      </c>
      <c r="AD10" s="10" t="s">
        <v>192</v>
      </c>
      <c r="AE10" s="157">
        <f t="shared" si="16"/>
        <v>0.5</v>
      </c>
      <c r="AF10" s="82">
        <f t="shared" si="5"/>
        <v>1.1681853632834979E-3</v>
      </c>
      <c r="AH10" s="108">
        <f t="shared" si="6"/>
        <v>0.18</v>
      </c>
      <c r="AI10" s="157">
        <f t="shared" si="7"/>
        <v>0.09</v>
      </c>
      <c r="AJ10" s="81">
        <f t="shared" si="17"/>
        <v>4.4999999999999998E-2</v>
      </c>
      <c r="AL10" s="129">
        <v>0.5</v>
      </c>
      <c r="AM10" s="160">
        <f t="shared" si="18"/>
        <v>0.25</v>
      </c>
      <c r="AN10" s="81">
        <f t="shared" si="19"/>
        <v>0.125</v>
      </c>
      <c r="AO10" s="99"/>
      <c r="AP10" s="117">
        <f t="shared" si="20"/>
        <v>0.2</v>
      </c>
      <c r="AQ10" s="160">
        <f t="shared" si="8"/>
        <v>0.1</v>
      </c>
      <c r="AR10" s="81">
        <f t="shared" si="21"/>
        <v>0.05</v>
      </c>
      <c r="AY10" s="78">
        <v>50</v>
      </c>
      <c r="AZ10" s="79">
        <f t="shared" si="9"/>
        <v>-49.5</v>
      </c>
    </row>
    <row r="11" spans="1:54" x14ac:dyDescent="0.25">
      <c r="A11" s="2" t="s">
        <v>2</v>
      </c>
      <c r="B11" s="15">
        <v>70</v>
      </c>
      <c r="C11" s="2">
        <v>1</v>
      </c>
      <c r="D11" s="1">
        <v>6500</v>
      </c>
      <c r="E11" s="14">
        <f t="shared" si="10"/>
        <v>6.5</v>
      </c>
      <c r="F11" s="2"/>
      <c r="G11" s="2" t="s">
        <v>14</v>
      </c>
      <c r="H11" s="2">
        <f t="shared" si="0"/>
        <v>16</v>
      </c>
      <c r="I11" s="2"/>
      <c r="J11" s="61">
        <v>38</v>
      </c>
      <c r="K11" s="2">
        <v>3</v>
      </c>
      <c r="L11" s="50" t="str">
        <f t="shared" si="11"/>
        <v/>
      </c>
      <c r="M11" s="2"/>
      <c r="N11" s="2"/>
      <c r="O11" s="2" t="s">
        <v>25</v>
      </c>
      <c r="P11" s="2" t="s">
        <v>26</v>
      </c>
      <c r="Q11" s="20" t="s">
        <v>30</v>
      </c>
      <c r="R11" s="2">
        <v>3</v>
      </c>
      <c r="S11" s="2"/>
      <c r="T11" s="2">
        <f t="shared" si="1"/>
        <v>0.18</v>
      </c>
      <c r="U11" s="49">
        <f t="shared" si="12"/>
        <v>1.17</v>
      </c>
      <c r="V11" s="123">
        <f t="shared" si="2"/>
        <v>0.1</v>
      </c>
      <c r="W11" s="125"/>
      <c r="X11" s="121">
        <f t="shared" si="13"/>
        <v>0.1</v>
      </c>
      <c r="Y11" s="154">
        <f t="shared" si="14"/>
        <v>0.65</v>
      </c>
      <c r="Z11">
        <f t="shared" si="3"/>
        <v>0.65</v>
      </c>
      <c r="AA11" s="144">
        <f t="shared" si="4"/>
        <v>0.2</v>
      </c>
      <c r="AB11" s="154">
        <f t="shared" si="15"/>
        <v>1.3</v>
      </c>
      <c r="AD11" s="10" t="s">
        <v>182</v>
      </c>
      <c r="AE11" s="157">
        <f t="shared" si="16"/>
        <v>0.08</v>
      </c>
      <c r="AF11" s="82">
        <f t="shared" si="5"/>
        <v>1.8690965812535968E-4</v>
      </c>
      <c r="AH11" s="108">
        <f t="shared" si="6"/>
        <v>0.18</v>
      </c>
      <c r="AI11" s="157">
        <f t="shared" si="7"/>
        <v>1.44E-2</v>
      </c>
      <c r="AJ11" s="81">
        <f t="shared" si="17"/>
        <v>7.1999999999999998E-3</v>
      </c>
      <c r="AL11" s="129">
        <v>1</v>
      </c>
      <c r="AM11" s="160">
        <f t="shared" si="18"/>
        <v>0.08</v>
      </c>
      <c r="AN11" s="81">
        <f t="shared" si="19"/>
        <v>0.04</v>
      </c>
      <c r="AO11" s="99"/>
      <c r="AP11" s="117">
        <f t="shared" si="20"/>
        <v>0.2</v>
      </c>
      <c r="AQ11" s="160">
        <f t="shared" si="8"/>
        <v>1.6E-2</v>
      </c>
      <c r="AR11" s="81">
        <f t="shared" si="21"/>
        <v>8.0000000000000002E-3</v>
      </c>
      <c r="AY11" s="78">
        <v>80</v>
      </c>
      <c r="AZ11" s="79">
        <f t="shared" si="9"/>
        <v>-79.92</v>
      </c>
    </row>
    <row r="12" spans="1:54" x14ac:dyDescent="0.25">
      <c r="A12" s="2" t="s">
        <v>77</v>
      </c>
      <c r="B12" s="15">
        <v>225</v>
      </c>
      <c r="C12" s="2">
        <v>1.5</v>
      </c>
      <c r="D12" s="2">
        <v>6480</v>
      </c>
      <c r="E12" s="14">
        <f t="shared" si="10"/>
        <v>6.48</v>
      </c>
      <c r="F12" s="2"/>
      <c r="G12" s="2" t="s">
        <v>14</v>
      </c>
      <c r="H12" s="2">
        <f t="shared" si="0"/>
        <v>17</v>
      </c>
      <c r="I12" s="2">
        <v>4.2</v>
      </c>
      <c r="J12" s="61">
        <v>28.1</v>
      </c>
      <c r="K12" s="2">
        <v>2</v>
      </c>
      <c r="L12" s="50">
        <f t="shared" si="11"/>
        <v>2.1</v>
      </c>
      <c r="M12" s="2" t="s">
        <v>19</v>
      </c>
      <c r="N12" s="2" t="s">
        <v>20</v>
      </c>
      <c r="O12" s="2" t="s">
        <v>27</v>
      </c>
      <c r="P12" s="2" t="s">
        <v>24</v>
      </c>
      <c r="Q12" s="20" t="s">
        <v>30</v>
      </c>
      <c r="R12" s="2">
        <v>3</v>
      </c>
      <c r="S12" s="2"/>
      <c r="T12" s="2">
        <f t="shared" si="1"/>
        <v>0.18</v>
      </c>
      <c r="U12" s="49">
        <f t="shared" si="12"/>
        <v>1.1664000000000001</v>
      </c>
      <c r="V12" s="123">
        <f t="shared" si="2"/>
        <v>0.1</v>
      </c>
      <c r="W12" s="125"/>
      <c r="X12" s="121">
        <f t="shared" si="13"/>
        <v>0.1</v>
      </c>
      <c r="Y12" s="154">
        <f t="shared" si="14"/>
        <v>0.64800000000000013</v>
      </c>
      <c r="Z12">
        <f t="shared" si="3"/>
        <v>0.64800000000000013</v>
      </c>
      <c r="AA12" s="144">
        <f t="shared" si="4"/>
        <v>0.2</v>
      </c>
      <c r="AB12" s="154">
        <f t="shared" si="15"/>
        <v>1.2960000000000003</v>
      </c>
      <c r="AD12" s="10" t="s">
        <v>193</v>
      </c>
      <c r="AE12" s="157">
        <f t="shared" si="16"/>
        <v>0.8</v>
      </c>
      <c r="AF12" s="82">
        <f t="shared" si="5"/>
        <v>1.8690965812535967E-3</v>
      </c>
      <c r="AH12" s="108">
        <f t="shared" si="6"/>
        <v>0.18</v>
      </c>
      <c r="AI12" s="157">
        <f t="shared" si="7"/>
        <v>0.14399999999999999</v>
      </c>
      <c r="AJ12" s="81">
        <f t="shared" si="17"/>
        <v>7.1999999999999995E-2</v>
      </c>
      <c r="AL12" s="129">
        <v>1</v>
      </c>
      <c r="AM12" s="160">
        <f t="shared" si="18"/>
        <v>0.8</v>
      </c>
      <c r="AN12" s="81">
        <f t="shared" si="19"/>
        <v>0.4</v>
      </c>
      <c r="AO12" s="99"/>
      <c r="AP12" s="117">
        <f t="shared" si="20"/>
        <v>0.20000000000000004</v>
      </c>
      <c r="AQ12" s="160">
        <f t="shared" si="8"/>
        <v>0.16000000000000003</v>
      </c>
      <c r="AR12" s="81">
        <f t="shared" si="21"/>
        <v>8.0000000000000016E-2</v>
      </c>
      <c r="AY12" s="78">
        <v>400</v>
      </c>
      <c r="AZ12" s="79">
        <f t="shared" si="9"/>
        <v>-399.2</v>
      </c>
    </row>
    <row r="13" spans="1:54" x14ac:dyDescent="0.25">
      <c r="A13" s="2" t="s">
        <v>57</v>
      </c>
      <c r="B13" s="15">
        <v>232</v>
      </c>
      <c r="C13" s="2"/>
      <c r="D13" s="1">
        <v>5000</v>
      </c>
      <c r="E13" s="14">
        <f t="shared" si="10"/>
        <v>5</v>
      </c>
      <c r="F13" s="2"/>
      <c r="G13" s="2" t="s">
        <v>14</v>
      </c>
      <c r="H13" s="2">
        <f t="shared" si="0"/>
        <v>25</v>
      </c>
      <c r="I13" s="2">
        <v>27</v>
      </c>
      <c r="J13" s="61">
        <v>3.74</v>
      </c>
      <c r="K13" s="2">
        <v>3</v>
      </c>
      <c r="L13" s="50">
        <f t="shared" si="11"/>
        <v>9</v>
      </c>
      <c r="M13" s="2" t="s">
        <v>17</v>
      </c>
      <c r="N13" s="2" t="s">
        <v>18</v>
      </c>
      <c r="O13" s="2" t="s">
        <v>28</v>
      </c>
      <c r="P13" s="2" t="s">
        <v>24</v>
      </c>
      <c r="Q13" s="20" t="s">
        <v>30</v>
      </c>
      <c r="R13" s="2">
        <v>3</v>
      </c>
      <c r="S13" s="2" t="s">
        <v>34</v>
      </c>
      <c r="T13" s="2">
        <f t="shared" si="1"/>
        <v>0.18</v>
      </c>
      <c r="U13" s="49">
        <f t="shared" si="12"/>
        <v>0.89999999999999991</v>
      </c>
      <c r="V13" s="123">
        <f t="shared" si="2"/>
        <v>0.1</v>
      </c>
      <c r="W13" s="125"/>
      <c r="X13" s="121">
        <f t="shared" si="13"/>
        <v>0.1</v>
      </c>
      <c r="Y13" s="154">
        <f t="shared" si="14"/>
        <v>0.5</v>
      </c>
      <c r="Z13">
        <f t="shared" si="3"/>
        <v>0</v>
      </c>
      <c r="AA13" s="144">
        <f t="shared" si="4"/>
        <v>0.2</v>
      </c>
      <c r="AB13" s="154">
        <f t="shared" si="15"/>
        <v>1</v>
      </c>
      <c r="AD13" s="10" t="s">
        <v>203</v>
      </c>
      <c r="AE13" s="157">
        <f t="shared" si="16"/>
        <v>1.6800000000000002</v>
      </c>
      <c r="AF13" s="82">
        <f t="shared" si="5"/>
        <v>3.925102820632553E-3</v>
      </c>
      <c r="AH13" s="108">
        <f t="shared" si="6"/>
        <v>0.18</v>
      </c>
      <c r="AI13" s="157">
        <f t="shared" si="7"/>
        <v>0.3024</v>
      </c>
      <c r="AJ13" s="81">
        <f t="shared" si="17"/>
        <v>0.1512</v>
      </c>
      <c r="AL13" s="129">
        <v>1</v>
      </c>
      <c r="AM13" s="160">
        <f t="shared" si="18"/>
        <v>1.6800000000000002</v>
      </c>
      <c r="AN13" s="81">
        <f t="shared" si="19"/>
        <v>0.84000000000000008</v>
      </c>
      <c r="AO13" s="99"/>
      <c r="AP13" s="117">
        <f t="shared" si="20"/>
        <v>0.20000000000000004</v>
      </c>
      <c r="AQ13" s="160">
        <f t="shared" si="8"/>
        <v>0.33600000000000008</v>
      </c>
      <c r="AR13" s="81">
        <f t="shared" si="21"/>
        <v>0.16800000000000004</v>
      </c>
      <c r="AY13" s="78">
        <v>800</v>
      </c>
      <c r="AZ13" s="79">
        <f t="shared" si="9"/>
        <v>-798.32</v>
      </c>
    </row>
    <row r="14" spans="1:54" x14ac:dyDescent="0.25">
      <c r="A14" s="2" t="s">
        <v>207</v>
      </c>
      <c r="B14" s="15">
        <v>157</v>
      </c>
      <c r="C14" s="2">
        <v>1.25</v>
      </c>
      <c r="D14" s="2">
        <v>4989</v>
      </c>
      <c r="E14" s="14">
        <f t="shared" si="10"/>
        <v>4.9889999999999999</v>
      </c>
      <c r="F14" s="2"/>
      <c r="G14" s="2" t="s">
        <v>212</v>
      </c>
      <c r="H14" s="2">
        <f t="shared" si="0"/>
        <v>26</v>
      </c>
      <c r="I14" s="2">
        <v>25</v>
      </c>
      <c r="J14" s="61"/>
      <c r="K14" s="2">
        <v>1</v>
      </c>
      <c r="L14" s="50">
        <f t="shared" si="11"/>
        <v>25</v>
      </c>
      <c r="M14" s="2" t="s">
        <v>17</v>
      </c>
      <c r="N14" s="2" t="s">
        <v>18</v>
      </c>
      <c r="O14" s="2" t="s">
        <v>61</v>
      </c>
      <c r="P14" s="2" t="s">
        <v>24</v>
      </c>
      <c r="Q14" s="20" t="s">
        <v>30</v>
      </c>
      <c r="R14" s="2">
        <v>3</v>
      </c>
      <c r="S14" s="2"/>
      <c r="T14" s="2">
        <f t="shared" si="1"/>
        <v>0.18</v>
      </c>
      <c r="U14" s="49">
        <f t="shared" si="12"/>
        <v>0.89801999999999993</v>
      </c>
      <c r="V14" s="123">
        <f t="shared" si="2"/>
        <v>0.1</v>
      </c>
      <c r="W14" s="125"/>
      <c r="X14" s="121">
        <f t="shared" si="13"/>
        <v>0.1</v>
      </c>
      <c r="Y14" s="154">
        <f t="shared" si="14"/>
        <v>0.49890000000000001</v>
      </c>
      <c r="Z14">
        <f t="shared" si="3"/>
        <v>0</v>
      </c>
      <c r="AA14" s="144">
        <f t="shared" si="4"/>
        <v>0.2</v>
      </c>
      <c r="AB14" s="154">
        <f t="shared" si="15"/>
        <v>0.99780000000000002</v>
      </c>
      <c r="AD14" s="48" t="s">
        <v>204</v>
      </c>
      <c r="AE14" s="156">
        <f t="shared" si="16"/>
        <v>5.5636000000000001</v>
      </c>
      <c r="AF14" s="77">
        <f t="shared" si="5"/>
        <v>1.2998632174328138E-2</v>
      </c>
      <c r="AH14" s="107">
        <f t="shared" si="6"/>
        <v>0.18</v>
      </c>
      <c r="AI14" s="161">
        <f t="shared" si="7"/>
        <v>1.0014479999999999</v>
      </c>
      <c r="AJ14" s="83">
        <f t="shared" si="17"/>
        <v>0.50072399999999995</v>
      </c>
      <c r="AL14" s="130">
        <v>0.5</v>
      </c>
      <c r="AM14" s="159">
        <f t="shared" si="18"/>
        <v>2.7818000000000001</v>
      </c>
      <c r="AN14" s="81">
        <f t="shared" si="19"/>
        <v>1.3909</v>
      </c>
      <c r="AO14" s="99"/>
      <c r="AP14" s="118">
        <f t="shared" si="20"/>
        <v>0.2</v>
      </c>
      <c r="AQ14" s="159">
        <f t="shared" si="8"/>
        <v>1.1127200000000002</v>
      </c>
      <c r="AR14" s="81">
        <f t="shared" si="21"/>
        <v>0.55636000000000008</v>
      </c>
      <c r="AY14" s="78">
        <v>6300</v>
      </c>
      <c r="AZ14" s="79">
        <f t="shared" si="9"/>
        <v>-6294.4363999999996</v>
      </c>
    </row>
    <row r="15" spans="1:54" x14ac:dyDescent="0.25">
      <c r="A15" s="2" t="s">
        <v>9</v>
      </c>
      <c r="B15" s="15">
        <v>173</v>
      </c>
      <c r="C15" s="2">
        <v>0.9</v>
      </c>
      <c r="D15" s="2">
        <v>4275</v>
      </c>
      <c r="E15" s="14">
        <f t="shared" si="10"/>
        <v>4.2750000000000004</v>
      </c>
      <c r="F15" s="2"/>
      <c r="G15" s="2" t="s">
        <v>14</v>
      </c>
      <c r="H15" s="2">
        <f t="shared" si="0"/>
        <v>32.5</v>
      </c>
      <c r="I15" s="2">
        <v>5.75</v>
      </c>
      <c r="J15" s="61"/>
      <c r="K15" s="2">
        <v>2</v>
      </c>
      <c r="L15" s="50">
        <f t="shared" si="11"/>
        <v>2.875</v>
      </c>
      <c r="M15" s="2" t="s">
        <v>17</v>
      </c>
      <c r="N15" s="2" t="s">
        <v>18</v>
      </c>
      <c r="O15" s="2" t="s">
        <v>29</v>
      </c>
      <c r="P15" s="2" t="s">
        <v>24</v>
      </c>
      <c r="Q15" s="20" t="s">
        <v>30</v>
      </c>
      <c r="R15" s="2">
        <v>3</v>
      </c>
      <c r="S15" s="2"/>
      <c r="T15" s="2">
        <f t="shared" si="1"/>
        <v>0.18</v>
      </c>
      <c r="U15" s="49">
        <f t="shared" si="12"/>
        <v>0.76950000000000007</v>
      </c>
      <c r="V15" s="123">
        <f t="shared" si="2"/>
        <v>0.1</v>
      </c>
      <c r="W15" s="125"/>
      <c r="X15" s="121">
        <f t="shared" si="13"/>
        <v>0.1</v>
      </c>
      <c r="Y15" s="154">
        <f t="shared" si="14"/>
        <v>0.42750000000000005</v>
      </c>
      <c r="Z15">
        <f t="shared" si="3"/>
        <v>0</v>
      </c>
      <c r="AA15" s="144">
        <f t="shared" si="4"/>
        <v>0.2</v>
      </c>
      <c r="AB15" s="154">
        <f t="shared" si="15"/>
        <v>0.85500000000000009</v>
      </c>
      <c r="AD15" s="105" t="s">
        <v>221</v>
      </c>
      <c r="AE15" s="85">
        <f>SUM(AE4:AE14)</f>
        <v>428.01426530000003</v>
      </c>
      <c r="AF15" s="33"/>
      <c r="AH15" s="109">
        <f>AI15/AE15</f>
        <v>0.17999999999999997</v>
      </c>
      <c r="AI15" s="51">
        <f>SUM(AI4:AI14)</f>
        <v>77.04256775399999</v>
      </c>
      <c r="AJ15" s="51">
        <f>SUM(AJ4:AJ14)</f>
        <v>38.521283876999995</v>
      </c>
      <c r="AL15" s="109">
        <f>AM15/AE15</f>
        <v>0.16260830965813136</v>
      </c>
      <c r="AM15" s="51">
        <f>SUM(AM4:AM14)</f>
        <v>69.598676189999992</v>
      </c>
      <c r="AN15" s="51">
        <f>SUM(AN4:AN14)</f>
        <v>34.799338094999996</v>
      </c>
      <c r="AO15" s="99"/>
      <c r="AP15" s="109">
        <f>AQ15/AE15</f>
        <v>0.17606423236193006</v>
      </c>
      <c r="AQ15" s="51">
        <f>SUM(AQ4:AQ14)</f>
        <v>75.358003059999987</v>
      </c>
      <c r="AR15" s="51">
        <f>SUM(AR4:AR14)</f>
        <v>37.679001529999994</v>
      </c>
      <c r="AY15" s="106">
        <f>SUM(AY4:AY14)</f>
        <v>351735</v>
      </c>
      <c r="AZ15" s="106">
        <f t="shared" si="9"/>
        <v>-351306.98573469999</v>
      </c>
      <c r="BB15" s="52" t="s">
        <v>245</v>
      </c>
    </row>
    <row r="16" spans="1:54" x14ac:dyDescent="0.25">
      <c r="A16" s="2" t="s">
        <v>65</v>
      </c>
      <c r="B16" s="15">
        <v>242</v>
      </c>
      <c r="C16" s="2">
        <v>0.93</v>
      </c>
      <c r="D16" s="2">
        <v>3630</v>
      </c>
      <c r="E16" s="14">
        <f t="shared" si="10"/>
        <v>3.63</v>
      </c>
      <c r="F16" s="2"/>
      <c r="G16" s="2" t="s">
        <v>14</v>
      </c>
      <c r="H16" s="2">
        <f t="shared" si="0"/>
        <v>39</v>
      </c>
      <c r="I16" s="2">
        <v>5.0999999999999996</v>
      </c>
      <c r="J16" s="61"/>
      <c r="K16" s="2">
        <v>4</v>
      </c>
      <c r="L16" s="50">
        <f t="shared" si="11"/>
        <v>1.2749999999999999</v>
      </c>
      <c r="M16" s="2" t="s">
        <v>17</v>
      </c>
      <c r="N16" s="2" t="s">
        <v>18</v>
      </c>
      <c r="O16" s="2" t="s">
        <v>29</v>
      </c>
      <c r="P16" s="2" t="s">
        <v>24</v>
      </c>
      <c r="Q16" s="20" t="s">
        <v>30</v>
      </c>
      <c r="R16" s="2">
        <v>3</v>
      </c>
      <c r="S16" s="2"/>
      <c r="T16" s="2">
        <f t="shared" si="1"/>
        <v>0.18</v>
      </c>
      <c r="U16" s="49">
        <f t="shared" si="12"/>
        <v>0.65339999999999998</v>
      </c>
      <c r="V16" s="123">
        <f t="shared" si="2"/>
        <v>0.1</v>
      </c>
      <c r="W16" s="125"/>
      <c r="X16" s="121">
        <f t="shared" si="13"/>
        <v>0.1</v>
      </c>
      <c r="Y16" s="154">
        <f t="shared" si="14"/>
        <v>0.36299999999999999</v>
      </c>
      <c r="Z16">
        <f t="shared" si="3"/>
        <v>0</v>
      </c>
      <c r="AA16" s="144">
        <f t="shared" si="4"/>
        <v>0.2</v>
      </c>
      <c r="AB16" s="154">
        <f t="shared" si="15"/>
        <v>0.72599999999999998</v>
      </c>
      <c r="AD16" s="52"/>
      <c r="AF16" s="52"/>
      <c r="AG16" s="52"/>
      <c r="AH16" s="52"/>
      <c r="AI16" s="52"/>
      <c r="AJ16" s="52"/>
      <c r="AK16" s="52"/>
      <c r="AL16" s="7" t="s">
        <v>253</v>
      </c>
      <c r="AM16" s="84">
        <f>AI15-AM15</f>
        <v>7.4438915639999976</v>
      </c>
      <c r="AN16" s="52"/>
      <c r="AP16" s="7" t="s">
        <v>253</v>
      </c>
      <c r="AQ16" s="84">
        <f>AM15-AQ15</f>
        <v>-5.7593268699999953</v>
      </c>
    </row>
    <row r="17" spans="1:48" x14ac:dyDescent="0.25">
      <c r="A17" s="2" t="s">
        <v>50</v>
      </c>
      <c r="B17" s="15">
        <v>222</v>
      </c>
      <c r="C17" s="2">
        <v>1.5</v>
      </c>
      <c r="D17" s="1">
        <v>2894</v>
      </c>
      <c r="E17" s="14">
        <f t="shared" si="10"/>
        <v>2.8940000000000001</v>
      </c>
      <c r="F17" s="2"/>
      <c r="G17" s="2" t="s">
        <v>14</v>
      </c>
      <c r="H17" s="2">
        <f t="shared" si="0"/>
        <v>47</v>
      </c>
      <c r="I17" s="2">
        <v>16.5</v>
      </c>
      <c r="J17" s="61"/>
      <c r="K17" s="2">
        <v>3</v>
      </c>
      <c r="L17" s="50">
        <f t="shared" si="11"/>
        <v>5.5</v>
      </c>
      <c r="M17" s="2" t="s">
        <v>15</v>
      </c>
      <c r="N17" s="2" t="s">
        <v>16</v>
      </c>
      <c r="O17" s="2" t="s">
        <v>23</v>
      </c>
      <c r="P17" s="2" t="s">
        <v>24</v>
      </c>
      <c r="Q17" s="20" t="s">
        <v>30</v>
      </c>
      <c r="R17" s="2">
        <v>3</v>
      </c>
      <c r="S17" s="2"/>
      <c r="T17" s="2">
        <f t="shared" si="1"/>
        <v>0.18</v>
      </c>
      <c r="U17" s="49">
        <f t="shared" si="12"/>
        <v>0.52092000000000005</v>
      </c>
      <c r="V17" s="123">
        <f t="shared" si="2"/>
        <v>0.1</v>
      </c>
      <c r="W17" s="125"/>
      <c r="X17" s="121">
        <f t="shared" si="13"/>
        <v>0.1</v>
      </c>
      <c r="Y17" s="154">
        <f t="shared" si="14"/>
        <v>0.28940000000000005</v>
      </c>
      <c r="Z17">
        <f t="shared" si="3"/>
        <v>0</v>
      </c>
      <c r="AA17" s="144">
        <f t="shared" si="4"/>
        <v>0.2</v>
      </c>
      <c r="AB17" s="154">
        <f t="shared" si="15"/>
        <v>0.57880000000000009</v>
      </c>
    </row>
    <row r="18" spans="1:48" x14ac:dyDescent="0.25">
      <c r="A18" s="2" t="s">
        <v>35</v>
      </c>
      <c r="B18" s="15">
        <v>188</v>
      </c>
      <c r="C18" s="2">
        <v>0.7</v>
      </c>
      <c r="D18" s="1">
        <v>2800</v>
      </c>
      <c r="E18" s="14">
        <f t="shared" si="10"/>
        <v>2.8</v>
      </c>
      <c r="F18" s="2"/>
      <c r="G18" s="2" t="s">
        <v>14</v>
      </c>
      <c r="H18" s="2">
        <f t="shared" si="0"/>
        <v>48.5</v>
      </c>
      <c r="I18" s="2">
        <v>52.5</v>
      </c>
      <c r="J18" s="61"/>
      <c r="K18" s="2">
        <v>3</v>
      </c>
      <c r="L18" s="50">
        <f t="shared" si="11"/>
        <v>17.5</v>
      </c>
      <c r="M18" s="2" t="s">
        <v>17</v>
      </c>
      <c r="N18" s="2" t="s">
        <v>18</v>
      </c>
      <c r="O18" s="2" t="s">
        <v>29</v>
      </c>
      <c r="P18" s="2" t="s">
        <v>24</v>
      </c>
      <c r="Q18" s="20" t="s">
        <v>30</v>
      </c>
      <c r="R18" s="2">
        <v>3</v>
      </c>
      <c r="S18" s="2"/>
      <c r="T18" s="2">
        <f t="shared" si="1"/>
        <v>0.18</v>
      </c>
      <c r="U18" s="49">
        <f t="shared" si="12"/>
        <v>0.504</v>
      </c>
      <c r="V18" s="123">
        <f t="shared" si="2"/>
        <v>0.1</v>
      </c>
      <c r="W18" s="125"/>
      <c r="X18" s="121">
        <f t="shared" si="13"/>
        <v>0.1</v>
      </c>
      <c r="Y18" s="154">
        <f t="shared" si="14"/>
        <v>0.27999999999999997</v>
      </c>
      <c r="Z18">
        <f t="shared" si="3"/>
        <v>0</v>
      </c>
      <c r="AA18" s="144">
        <f t="shared" si="4"/>
        <v>0.2</v>
      </c>
      <c r="AB18" s="154">
        <f t="shared" si="15"/>
        <v>0.55999999999999994</v>
      </c>
      <c r="AG18" s="52"/>
      <c r="AH18" s="52"/>
      <c r="AI18" s="52"/>
      <c r="AJ18" s="52"/>
      <c r="AK18" s="52"/>
      <c r="AL18" s="52"/>
      <c r="AM18" s="52"/>
      <c r="AN18" s="52"/>
      <c r="AP18" t="s">
        <v>254</v>
      </c>
      <c r="AQ18" t="s">
        <v>256</v>
      </c>
      <c r="AR18" t="s">
        <v>255</v>
      </c>
    </row>
    <row r="19" spans="1:48" x14ac:dyDescent="0.25">
      <c r="A19" s="2" t="s">
        <v>52</v>
      </c>
      <c r="B19" s="15">
        <v>226</v>
      </c>
      <c r="C19" s="2">
        <v>0.85</v>
      </c>
      <c r="D19" s="2">
        <v>2592</v>
      </c>
      <c r="E19" s="14">
        <f t="shared" si="10"/>
        <v>2.5920000000000001</v>
      </c>
      <c r="F19" s="2"/>
      <c r="G19" s="2" t="s">
        <v>14</v>
      </c>
      <c r="H19" s="2">
        <f t="shared" si="0"/>
        <v>50.5</v>
      </c>
      <c r="I19" s="2">
        <v>13</v>
      </c>
      <c r="J19" s="61"/>
      <c r="K19" s="2">
        <v>7</v>
      </c>
      <c r="L19" s="50">
        <f t="shared" si="11"/>
        <v>1.8571428571428572</v>
      </c>
      <c r="M19" s="2" t="s">
        <v>17</v>
      </c>
      <c r="N19" s="2" t="s">
        <v>18</v>
      </c>
      <c r="O19" s="2" t="s">
        <v>29</v>
      </c>
      <c r="P19" s="2" t="s">
        <v>24</v>
      </c>
      <c r="Q19" s="20" t="s">
        <v>30</v>
      </c>
      <c r="R19" s="2">
        <v>3</v>
      </c>
      <c r="S19" s="2"/>
      <c r="T19" s="2">
        <f t="shared" si="1"/>
        <v>0.18</v>
      </c>
      <c r="U19" s="49">
        <f t="shared" si="12"/>
        <v>0.46655999999999997</v>
      </c>
      <c r="V19" s="123">
        <f t="shared" si="2"/>
        <v>0.1</v>
      </c>
      <c r="W19" s="125"/>
      <c r="X19" s="121">
        <f t="shared" si="13"/>
        <v>0.1</v>
      </c>
      <c r="Y19" s="154">
        <f t="shared" si="14"/>
        <v>0.25920000000000004</v>
      </c>
      <c r="Z19">
        <f t="shared" si="3"/>
        <v>0</v>
      </c>
      <c r="AA19" s="144">
        <f t="shared" si="4"/>
        <v>0.2</v>
      </c>
      <c r="AB19" s="154">
        <f t="shared" si="15"/>
        <v>0.51840000000000008</v>
      </c>
      <c r="AG19" s="52"/>
      <c r="AH19" s="86" t="s">
        <v>205</v>
      </c>
      <c r="AI19" s="33">
        <v>0.18</v>
      </c>
      <c r="AJ19" s="87"/>
      <c r="AK19" s="52"/>
      <c r="AL19" s="132" t="s">
        <v>263</v>
      </c>
      <c r="AM19" s="131">
        <v>20</v>
      </c>
      <c r="AN19" s="132" t="s">
        <v>259</v>
      </c>
      <c r="AP19" s="120">
        <v>1</v>
      </c>
      <c r="AQ19" s="119">
        <f>SUMIF(R$4:R$148,AP19,E$4:E$148)</f>
        <v>68.298999999999992</v>
      </c>
      <c r="AR19" s="131">
        <v>0.05</v>
      </c>
      <c r="AS19" s="119">
        <f>AR19*AQ19</f>
        <v>3.4149499999999997</v>
      </c>
    </row>
    <row r="20" spans="1:48" x14ac:dyDescent="0.25">
      <c r="A20" s="2" t="s">
        <v>59</v>
      </c>
      <c r="B20" s="15">
        <v>235</v>
      </c>
      <c r="C20" s="2">
        <v>0.4</v>
      </c>
      <c r="D20" s="1">
        <v>1940.7929999999999</v>
      </c>
      <c r="E20" s="14">
        <f t="shared" si="10"/>
        <v>1.940793</v>
      </c>
      <c r="F20" s="2"/>
      <c r="G20" s="2" t="s">
        <v>14</v>
      </c>
      <c r="H20" s="2">
        <f t="shared" si="0"/>
        <v>55</v>
      </c>
      <c r="I20" s="2">
        <v>8.9</v>
      </c>
      <c r="J20" s="61"/>
      <c r="K20" s="2">
        <v>2</v>
      </c>
      <c r="L20" s="50">
        <f t="shared" si="11"/>
        <v>4.45</v>
      </c>
      <c r="M20" s="2" t="s">
        <v>21</v>
      </c>
      <c r="N20" s="2" t="s">
        <v>22</v>
      </c>
      <c r="O20" s="2" t="s">
        <v>29</v>
      </c>
      <c r="P20" s="2" t="s">
        <v>24</v>
      </c>
      <c r="Q20" s="20" t="s">
        <v>30</v>
      </c>
      <c r="R20" s="2">
        <v>3</v>
      </c>
      <c r="S20" s="2"/>
      <c r="T20" s="2">
        <f t="shared" si="1"/>
        <v>0.18</v>
      </c>
      <c r="U20" s="49">
        <f t="shared" si="12"/>
        <v>0.34934273999999998</v>
      </c>
      <c r="V20" s="123">
        <f t="shared" si="2"/>
        <v>0.1</v>
      </c>
      <c r="W20" s="125"/>
      <c r="X20" s="121">
        <f t="shared" si="13"/>
        <v>0.1</v>
      </c>
      <c r="Y20" s="154">
        <f t="shared" si="14"/>
        <v>0.19407930000000001</v>
      </c>
      <c r="Z20">
        <f t="shared" si="3"/>
        <v>0</v>
      </c>
      <c r="AA20" s="144">
        <f t="shared" si="4"/>
        <v>0.2</v>
      </c>
      <c r="AB20" s="154">
        <f t="shared" si="15"/>
        <v>0.38815860000000002</v>
      </c>
      <c r="AD20" s="52"/>
      <c r="AE20" s="52"/>
      <c r="AF20" s="52"/>
      <c r="AG20" s="52"/>
      <c r="AH20" s="88" t="s">
        <v>242</v>
      </c>
      <c r="AI20" s="127">
        <v>0.5</v>
      </c>
      <c r="AJ20" s="89" t="s">
        <v>243</v>
      </c>
      <c r="AK20" s="52"/>
      <c r="AL20" s="132" t="s">
        <v>260</v>
      </c>
      <c r="AM20" s="162">
        <f>Z149</f>
        <v>29.757034700000002</v>
      </c>
      <c r="AN20" s="132" t="s">
        <v>241</v>
      </c>
      <c r="AP20" s="120">
        <v>2</v>
      </c>
      <c r="AQ20" s="119">
        <f t="shared" ref="AQ20:AQ21" si="22">SUMIF(R$4:R$148,AP20,E$4:E$148)</f>
        <v>82.611346999999995</v>
      </c>
      <c r="AR20" s="131">
        <v>0.2</v>
      </c>
      <c r="AS20" s="119">
        <f>AR20*AQ20</f>
        <v>16.522269399999999</v>
      </c>
    </row>
    <row r="21" spans="1:48" x14ac:dyDescent="0.25">
      <c r="A21" s="2" t="s">
        <v>74</v>
      </c>
      <c r="B21" s="15">
        <v>199</v>
      </c>
      <c r="C21" s="2">
        <v>0.44</v>
      </c>
      <c r="D21" s="1">
        <v>1643</v>
      </c>
      <c r="E21" s="14">
        <f t="shared" si="10"/>
        <v>1.643</v>
      </c>
      <c r="F21" s="2"/>
      <c r="G21" s="2" t="s">
        <v>14</v>
      </c>
      <c r="H21" s="2">
        <f t="shared" si="0"/>
        <v>58</v>
      </c>
      <c r="I21" s="2">
        <v>26</v>
      </c>
      <c r="J21" s="61"/>
      <c r="K21" s="2">
        <v>2</v>
      </c>
      <c r="L21" s="50">
        <f t="shared" si="11"/>
        <v>13</v>
      </c>
      <c r="M21" s="2" t="s">
        <v>17</v>
      </c>
      <c r="N21" s="2" t="s">
        <v>18</v>
      </c>
      <c r="O21" s="2" t="s">
        <v>28</v>
      </c>
      <c r="P21" s="2" t="s">
        <v>24</v>
      </c>
      <c r="Q21" s="20" t="s">
        <v>30</v>
      </c>
      <c r="R21" s="2">
        <v>3</v>
      </c>
      <c r="S21" s="2"/>
      <c r="T21" s="2">
        <f t="shared" si="1"/>
        <v>0.18</v>
      </c>
      <c r="U21" s="49">
        <f t="shared" si="12"/>
        <v>0.29574</v>
      </c>
      <c r="V21" s="123">
        <f t="shared" si="2"/>
        <v>0.1</v>
      </c>
      <c r="W21" s="125"/>
      <c r="X21" s="121">
        <f t="shared" si="13"/>
        <v>0.1</v>
      </c>
      <c r="Y21" s="154">
        <f t="shared" si="14"/>
        <v>0.1643</v>
      </c>
      <c r="Z21">
        <f t="shared" si="3"/>
        <v>0</v>
      </c>
      <c r="AA21" s="144">
        <f t="shared" si="4"/>
        <v>0.2</v>
      </c>
      <c r="AB21" s="154">
        <f t="shared" si="15"/>
        <v>0.3286</v>
      </c>
      <c r="AL21" s="132" t="s">
        <v>261</v>
      </c>
      <c r="AM21" s="133">
        <f>AM20/AM15</f>
        <v>0.42755173415605169</v>
      </c>
      <c r="AN21" s="134"/>
      <c r="AP21" s="120">
        <v>3</v>
      </c>
      <c r="AQ21" s="119">
        <f t="shared" si="22"/>
        <v>277.10391829999992</v>
      </c>
      <c r="AR21" s="131">
        <v>0.2</v>
      </c>
      <c r="AS21" s="119">
        <f>AR21*AQ21</f>
        <v>55.420783659999984</v>
      </c>
    </row>
    <row r="22" spans="1:48" x14ac:dyDescent="0.25">
      <c r="A22" s="2" t="s">
        <v>40</v>
      </c>
      <c r="B22" s="15">
        <v>204</v>
      </c>
      <c r="C22" s="2">
        <v>0.26</v>
      </c>
      <c r="D22" s="2">
        <v>1282</v>
      </c>
      <c r="E22" s="14">
        <f t="shared" si="10"/>
        <v>1.282</v>
      </c>
      <c r="F22" s="2"/>
      <c r="G22" s="2" t="s">
        <v>14</v>
      </c>
      <c r="H22" s="2">
        <f t="shared" si="0"/>
        <v>60</v>
      </c>
      <c r="I22" s="2">
        <v>7.5</v>
      </c>
      <c r="J22" s="61"/>
      <c r="K22" s="2">
        <v>2</v>
      </c>
      <c r="L22" s="50">
        <f t="shared" si="11"/>
        <v>3.75</v>
      </c>
      <c r="M22" s="2" t="s">
        <v>17</v>
      </c>
      <c r="N22" s="2" t="s">
        <v>18</v>
      </c>
      <c r="O22" s="2" t="s">
        <v>28</v>
      </c>
      <c r="P22" s="2" t="s">
        <v>24</v>
      </c>
      <c r="Q22" s="20" t="s">
        <v>30</v>
      </c>
      <c r="R22" s="2">
        <v>3</v>
      </c>
      <c r="S22" s="2"/>
      <c r="T22" s="2">
        <f t="shared" si="1"/>
        <v>0.18</v>
      </c>
      <c r="U22" s="49">
        <f t="shared" si="12"/>
        <v>0.23075999999999999</v>
      </c>
      <c r="V22" s="123">
        <f t="shared" si="2"/>
        <v>0.1</v>
      </c>
      <c r="W22" s="125"/>
      <c r="X22" s="121">
        <f t="shared" si="13"/>
        <v>0.1</v>
      </c>
      <c r="Y22" s="154">
        <f t="shared" si="14"/>
        <v>0.12820000000000001</v>
      </c>
      <c r="Z22">
        <f t="shared" si="3"/>
        <v>0</v>
      </c>
      <c r="AA22" s="144">
        <f t="shared" si="4"/>
        <v>0.2</v>
      </c>
      <c r="AB22" s="154">
        <f t="shared" si="15"/>
        <v>0.25640000000000002</v>
      </c>
      <c r="AP22" s="52"/>
      <c r="AQ22" s="84">
        <f>SUM(AQ19:AQ21)</f>
        <v>428.01426529999992</v>
      </c>
      <c r="AR22" s="52"/>
      <c r="AS22" s="84">
        <f>SUM(AS19:AS21)</f>
        <v>75.358003059999987</v>
      </c>
    </row>
    <row r="23" spans="1:48" x14ac:dyDescent="0.25">
      <c r="A23" s="2" t="s">
        <v>0</v>
      </c>
      <c r="B23" s="15">
        <v>190</v>
      </c>
      <c r="C23" s="2">
        <v>0.625</v>
      </c>
      <c r="D23" s="1">
        <v>1235</v>
      </c>
      <c r="E23" s="14">
        <f t="shared" si="10"/>
        <v>1.2350000000000001</v>
      </c>
      <c r="F23" s="2"/>
      <c r="G23" s="2" t="s">
        <v>14</v>
      </c>
      <c r="H23" s="2">
        <f t="shared" si="0"/>
        <v>61</v>
      </c>
      <c r="I23" s="2">
        <v>5.5</v>
      </c>
      <c r="J23" s="61">
        <v>9.9700000000000006</v>
      </c>
      <c r="K23" s="2">
        <v>4</v>
      </c>
      <c r="L23" s="50">
        <f t="shared" si="11"/>
        <v>1.375</v>
      </c>
      <c r="M23" s="2" t="s">
        <v>15</v>
      </c>
      <c r="N23" s="2" t="s">
        <v>16</v>
      </c>
      <c r="O23" s="2" t="s">
        <v>23</v>
      </c>
      <c r="P23" s="2" t="s">
        <v>24</v>
      </c>
      <c r="Q23" s="20" t="s">
        <v>30</v>
      </c>
      <c r="R23" s="2">
        <v>3</v>
      </c>
      <c r="S23" s="2"/>
      <c r="T23" s="2">
        <f t="shared" si="1"/>
        <v>0.18</v>
      </c>
      <c r="U23" s="49">
        <f t="shared" si="12"/>
        <v>0.2223</v>
      </c>
      <c r="V23" s="123">
        <f t="shared" si="2"/>
        <v>0.1</v>
      </c>
      <c r="W23" s="125"/>
      <c r="X23" s="121">
        <f t="shared" si="13"/>
        <v>0.1</v>
      </c>
      <c r="Y23" s="154">
        <f t="shared" si="14"/>
        <v>0.12350000000000001</v>
      </c>
      <c r="Z23">
        <f t="shared" si="3"/>
        <v>0</v>
      </c>
      <c r="AA23" s="144">
        <f t="shared" si="4"/>
        <v>0.2</v>
      </c>
      <c r="AB23" s="154">
        <f t="shared" si="15"/>
        <v>0.24700000000000003</v>
      </c>
    </row>
    <row r="24" spans="1:48" x14ac:dyDescent="0.25">
      <c r="A24" s="2" t="s">
        <v>41</v>
      </c>
      <c r="B24" s="15">
        <v>205</v>
      </c>
      <c r="C24" s="2">
        <v>0.2</v>
      </c>
      <c r="D24" s="1">
        <v>1200</v>
      </c>
      <c r="E24" s="14">
        <f t="shared" si="10"/>
        <v>1.2</v>
      </c>
      <c r="F24" s="2"/>
      <c r="G24" s="2" t="s">
        <v>14</v>
      </c>
      <c r="H24" s="2">
        <f t="shared" si="0"/>
        <v>63</v>
      </c>
      <c r="I24" s="2">
        <v>14.8</v>
      </c>
      <c r="J24" s="61"/>
      <c r="K24" s="2">
        <v>1</v>
      </c>
      <c r="L24" s="50">
        <f t="shared" si="11"/>
        <v>14.8</v>
      </c>
      <c r="M24" s="2" t="s">
        <v>17</v>
      </c>
      <c r="N24" s="2" t="s">
        <v>18</v>
      </c>
      <c r="O24" s="2" t="s">
        <v>28</v>
      </c>
      <c r="P24" s="2" t="s">
        <v>24</v>
      </c>
      <c r="Q24" s="20" t="s">
        <v>30</v>
      </c>
      <c r="R24" s="2">
        <v>3</v>
      </c>
      <c r="S24" s="2"/>
      <c r="T24" s="2">
        <f t="shared" si="1"/>
        <v>0.18</v>
      </c>
      <c r="U24" s="49">
        <f t="shared" si="12"/>
        <v>0.216</v>
      </c>
      <c r="V24" s="123">
        <f t="shared" si="2"/>
        <v>0.1</v>
      </c>
      <c r="W24" s="125"/>
      <c r="X24" s="121">
        <f t="shared" si="13"/>
        <v>0.1</v>
      </c>
      <c r="Y24" s="154">
        <f t="shared" si="14"/>
        <v>0.12</v>
      </c>
      <c r="Z24">
        <f t="shared" si="3"/>
        <v>0</v>
      </c>
      <c r="AA24" s="144">
        <f t="shared" si="4"/>
        <v>0.2</v>
      </c>
      <c r="AB24" s="154">
        <f t="shared" si="15"/>
        <v>0.24</v>
      </c>
    </row>
    <row r="25" spans="1:48" x14ac:dyDescent="0.25">
      <c r="A25" s="2" t="s">
        <v>72</v>
      </c>
      <c r="B25" s="15">
        <v>251</v>
      </c>
      <c r="C25" s="2">
        <v>0.4</v>
      </c>
      <c r="D25" s="1">
        <v>1180</v>
      </c>
      <c r="E25" s="14">
        <f t="shared" si="10"/>
        <v>1.18</v>
      </c>
      <c r="F25" s="2"/>
      <c r="G25" s="2" t="s">
        <v>14</v>
      </c>
      <c r="H25" s="2">
        <f t="shared" si="0"/>
        <v>65</v>
      </c>
      <c r="I25" s="2">
        <v>18</v>
      </c>
      <c r="J25" s="61">
        <v>1.46</v>
      </c>
      <c r="K25" s="2">
        <v>2</v>
      </c>
      <c r="L25" s="50">
        <f t="shared" si="11"/>
        <v>9</v>
      </c>
      <c r="M25" s="2" t="s">
        <v>17</v>
      </c>
      <c r="N25" s="2" t="s">
        <v>18</v>
      </c>
      <c r="O25" s="2" t="s">
        <v>28</v>
      </c>
      <c r="P25" s="2" t="s">
        <v>24</v>
      </c>
      <c r="Q25" s="20" t="s">
        <v>30</v>
      </c>
      <c r="R25" s="2">
        <v>3</v>
      </c>
      <c r="S25" s="2"/>
      <c r="T25" s="2">
        <f t="shared" si="1"/>
        <v>0.18</v>
      </c>
      <c r="U25" s="49">
        <f t="shared" si="12"/>
        <v>0.21239999999999998</v>
      </c>
      <c r="V25" s="123">
        <f t="shared" si="2"/>
        <v>0.1</v>
      </c>
      <c r="W25" s="125"/>
      <c r="X25" s="121">
        <f t="shared" si="13"/>
        <v>0.1</v>
      </c>
      <c r="Y25" s="154">
        <f t="shared" si="14"/>
        <v>0.11799999999999999</v>
      </c>
      <c r="Z25">
        <f t="shared" si="3"/>
        <v>0</v>
      </c>
      <c r="AA25" s="144">
        <f t="shared" si="4"/>
        <v>0.2</v>
      </c>
      <c r="AB25" s="154">
        <f t="shared" si="15"/>
        <v>0.23599999999999999</v>
      </c>
    </row>
    <row r="26" spans="1:48" x14ac:dyDescent="0.25">
      <c r="A26" s="2" t="s">
        <v>6</v>
      </c>
      <c r="B26" s="15">
        <v>169</v>
      </c>
      <c r="C26" s="2">
        <v>0.32</v>
      </c>
      <c r="D26" s="1">
        <v>1100</v>
      </c>
      <c r="E26" s="14">
        <f t="shared" si="10"/>
        <v>1.1000000000000001</v>
      </c>
      <c r="F26" s="2"/>
      <c r="G26" s="2" t="s">
        <v>14</v>
      </c>
      <c r="H26" s="2">
        <f t="shared" si="0"/>
        <v>67</v>
      </c>
      <c r="I26" s="2">
        <v>3.5</v>
      </c>
      <c r="J26" s="61">
        <v>11.3</v>
      </c>
      <c r="K26" s="2">
        <v>3</v>
      </c>
      <c r="L26" s="50">
        <f t="shared" si="11"/>
        <v>1.1666666666666667</v>
      </c>
      <c r="M26" s="2" t="s">
        <v>15</v>
      </c>
      <c r="N26" s="2" t="s">
        <v>16</v>
      </c>
      <c r="O26" s="2" t="s">
        <v>27</v>
      </c>
      <c r="P26" s="2" t="s">
        <v>24</v>
      </c>
      <c r="Q26" s="20" t="s">
        <v>30</v>
      </c>
      <c r="R26" s="2">
        <v>3</v>
      </c>
      <c r="S26" s="2"/>
      <c r="T26" s="2">
        <f t="shared" si="1"/>
        <v>0.18</v>
      </c>
      <c r="U26" s="49">
        <f t="shared" si="12"/>
        <v>0.19800000000000001</v>
      </c>
      <c r="V26" s="123">
        <f t="shared" si="2"/>
        <v>0.1</v>
      </c>
      <c r="W26" s="125"/>
      <c r="X26" s="121">
        <f t="shared" si="13"/>
        <v>0.1</v>
      </c>
      <c r="Y26" s="154">
        <f t="shared" si="14"/>
        <v>0.11000000000000001</v>
      </c>
      <c r="Z26">
        <f t="shared" si="3"/>
        <v>0</v>
      </c>
      <c r="AA26" s="144">
        <f t="shared" si="4"/>
        <v>0.2</v>
      </c>
      <c r="AB26" s="154">
        <f t="shared" si="15"/>
        <v>0.22000000000000003</v>
      </c>
    </row>
    <row r="27" spans="1:48" x14ac:dyDescent="0.25">
      <c r="A27" s="2" t="s">
        <v>11</v>
      </c>
      <c r="B27" s="15">
        <v>177</v>
      </c>
      <c r="C27" s="2">
        <v>0.32</v>
      </c>
      <c r="D27" s="2">
        <v>1100</v>
      </c>
      <c r="E27" s="14">
        <f t="shared" si="10"/>
        <v>1.1000000000000001</v>
      </c>
      <c r="F27" s="2"/>
      <c r="G27" s="2" t="s">
        <v>14</v>
      </c>
      <c r="H27" s="2">
        <f t="shared" si="0"/>
        <v>67</v>
      </c>
      <c r="I27" s="2">
        <v>5.5</v>
      </c>
      <c r="J27" s="61">
        <v>11.3</v>
      </c>
      <c r="K27" s="2">
        <v>2</v>
      </c>
      <c r="L27" s="50">
        <f t="shared" si="11"/>
        <v>2.75</v>
      </c>
      <c r="M27" s="2" t="s">
        <v>15</v>
      </c>
      <c r="N27" s="2" t="s">
        <v>16</v>
      </c>
      <c r="O27" s="2" t="s">
        <v>27</v>
      </c>
      <c r="P27" s="2" t="s">
        <v>24</v>
      </c>
      <c r="Q27" s="20" t="s">
        <v>30</v>
      </c>
      <c r="R27" s="2">
        <v>3</v>
      </c>
      <c r="S27" s="2"/>
      <c r="T27" s="2">
        <f t="shared" si="1"/>
        <v>0.18</v>
      </c>
      <c r="U27" s="49">
        <f t="shared" si="12"/>
        <v>0.19800000000000001</v>
      </c>
      <c r="V27" s="123">
        <f t="shared" si="2"/>
        <v>0.1</v>
      </c>
      <c r="W27" s="125"/>
      <c r="X27" s="121">
        <f t="shared" si="13"/>
        <v>0.1</v>
      </c>
      <c r="Y27" s="154">
        <f t="shared" si="14"/>
        <v>0.11000000000000001</v>
      </c>
      <c r="Z27">
        <f t="shared" si="3"/>
        <v>0</v>
      </c>
      <c r="AA27" s="144">
        <f t="shared" si="4"/>
        <v>0.2</v>
      </c>
      <c r="AB27" s="154">
        <f t="shared" si="15"/>
        <v>0.22000000000000003</v>
      </c>
    </row>
    <row r="28" spans="1:48" x14ac:dyDescent="0.25">
      <c r="A28" s="2" t="s">
        <v>13</v>
      </c>
      <c r="B28" s="15">
        <v>179</v>
      </c>
      <c r="C28" s="2">
        <v>400</v>
      </c>
      <c r="D28" s="2">
        <v>1015</v>
      </c>
      <c r="E28" s="14">
        <f t="shared" si="10"/>
        <v>1.0149999999999999</v>
      </c>
      <c r="F28" s="2"/>
      <c r="G28" s="2" t="s">
        <v>14</v>
      </c>
      <c r="H28" s="2">
        <f t="shared" si="0"/>
        <v>70</v>
      </c>
      <c r="I28" s="2"/>
      <c r="J28" s="61"/>
      <c r="K28" s="2">
        <v>9</v>
      </c>
      <c r="L28" s="50" t="str">
        <f t="shared" si="11"/>
        <v/>
      </c>
      <c r="M28" s="2" t="s">
        <v>21</v>
      </c>
      <c r="N28" s="2" t="s">
        <v>22</v>
      </c>
      <c r="O28" s="2" t="s">
        <v>29</v>
      </c>
      <c r="P28" s="2" t="s">
        <v>24</v>
      </c>
      <c r="Q28" s="20" t="s">
        <v>30</v>
      </c>
      <c r="R28" s="2">
        <v>3</v>
      </c>
      <c r="S28" s="2"/>
      <c r="T28" s="2">
        <f t="shared" si="1"/>
        <v>0.18</v>
      </c>
      <c r="U28" s="49">
        <f t="shared" si="12"/>
        <v>0.18269999999999997</v>
      </c>
      <c r="V28" s="123">
        <f t="shared" si="2"/>
        <v>0.1</v>
      </c>
      <c r="W28" s="125"/>
      <c r="X28" s="121">
        <f t="shared" si="13"/>
        <v>0.1</v>
      </c>
      <c r="Y28" s="154">
        <f t="shared" si="14"/>
        <v>0.10149999999999999</v>
      </c>
      <c r="Z28">
        <f t="shared" si="3"/>
        <v>0</v>
      </c>
      <c r="AA28" s="144">
        <f t="shared" si="4"/>
        <v>0.2</v>
      </c>
      <c r="AB28" s="154">
        <f t="shared" si="15"/>
        <v>0.20299999999999999</v>
      </c>
    </row>
    <row r="29" spans="1:48" x14ac:dyDescent="0.25">
      <c r="A29" s="2" t="s">
        <v>62</v>
      </c>
      <c r="B29" s="15">
        <v>237</v>
      </c>
      <c r="C29" s="2">
        <v>0.3</v>
      </c>
      <c r="D29" s="1">
        <v>1000</v>
      </c>
      <c r="E29" s="14">
        <f t="shared" si="10"/>
        <v>1</v>
      </c>
      <c r="F29" s="2"/>
      <c r="G29" s="2" t="s">
        <v>14</v>
      </c>
      <c r="H29" s="2">
        <f t="shared" si="0"/>
        <v>72</v>
      </c>
      <c r="I29" s="2">
        <v>3.6</v>
      </c>
      <c r="J29" s="61"/>
      <c r="K29" s="2">
        <v>2</v>
      </c>
      <c r="L29" s="50">
        <f t="shared" si="11"/>
        <v>1.8</v>
      </c>
      <c r="M29" s="2" t="s">
        <v>17</v>
      </c>
      <c r="N29" s="2" t="s">
        <v>18</v>
      </c>
      <c r="O29" s="2" t="s">
        <v>29</v>
      </c>
      <c r="P29" s="2" t="s">
        <v>24</v>
      </c>
      <c r="Q29" s="20" t="s">
        <v>30</v>
      </c>
      <c r="R29" s="2">
        <v>3</v>
      </c>
      <c r="S29" s="2"/>
      <c r="T29" s="2">
        <f t="shared" si="1"/>
        <v>0.18</v>
      </c>
      <c r="U29" s="49">
        <f t="shared" si="12"/>
        <v>0.18</v>
      </c>
      <c r="V29" s="123">
        <f t="shared" si="2"/>
        <v>0.1</v>
      </c>
      <c r="W29" s="125"/>
      <c r="X29" s="121">
        <f t="shared" si="13"/>
        <v>0.1</v>
      </c>
      <c r="Y29" s="154">
        <f t="shared" si="14"/>
        <v>0.1</v>
      </c>
      <c r="Z29">
        <f t="shared" si="3"/>
        <v>0</v>
      </c>
      <c r="AA29" s="144">
        <f t="shared" si="4"/>
        <v>0.2</v>
      </c>
      <c r="AB29" s="154">
        <f t="shared" si="15"/>
        <v>0.2</v>
      </c>
    </row>
    <row r="30" spans="1:48" x14ac:dyDescent="0.25">
      <c r="A30" s="2" t="s">
        <v>49</v>
      </c>
      <c r="B30" s="15">
        <v>221</v>
      </c>
      <c r="C30" s="2">
        <v>0.32500000000000001</v>
      </c>
      <c r="D30" s="2">
        <v>1000</v>
      </c>
      <c r="E30" s="14">
        <f t="shared" si="10"/>
        <v>1</v>
      </c>
      <c r="F30" s="2"/>
      <c r="G30" s="2" t="s">
        <v>14</v>
      </c>
      <c r="H30" s="2">
        <f t="shared" si="0"/>
        <v>72</v>
      </c>
      <c r="I30" s="2">
        <v>10.5</v>
      </c>
      <c r="J30" s="61"/>
      <c r="K30" s="2">
        <v>4</v>
      </c>
      <c r="L30" s="50">
        <f t="shared" si="11"/>
        <v>2.625</v>
      </c>
      <c r="M30" s="2" t="s">
        <v>15</v>
      </c>
      <c r="N30" s="2" t="s">
        <v>16</v>
      </c>
      <c r="O30" s="2" t="s">
        <v>23</v>
      </c>
      <c r="P30" s="2" t="s">
        <v>24</v>
      </c>
      <c r="Q30" s="20" t="s">
        <v>30</v>
      </c>
      <c r="R30" s="2">
        <v>3</v>
      </c>
      <c r="S30" s="2"/>
      <c r="T30" s="2">
        <f t="shared" si="1"/>
        <v>0.18</v>
      </c>
      <c r="U30" s="49">
        <f t="shared" si="12"/>
        <v>0.18</v>
      </c>
      <c r="V30" s="123">
        <f t="shared" si="2"/>
        <v>0.1</v>
      </c>
      <c r="W30" s="125"/>
      <c r="X30" s="121">
        <f t="shared" si="13"/>
        <v>0.1</v>
      </c>
      <c r="Y30" s="154">
        <f t="shared" si="14"/>
        <v>0.1</v>
      </c>
      <c r="Z30">
        <f t="shared" si="3"/>
        <v>0</v>
      </c>
      <c r="AA30" s="144">
        <f t="shared" si="4"/>
        <v>0.2</v>
      </c>
      <c r="AB30" s="154">
        <f t="shared" si="15"/>
        <v>0.2</v>
      </c>
    </row>
    <row r="31" spans="1:48" x14ac:dyDescent="0.25">
      <c r="A31" s="2" t="s">
        <v>56</v>
      </c>
      <c r="B31" s="15">
        <v>231</v>
      </c>
      <c r="C31" s="2">
        <v>0.2</v>
      </c>
      <c r="D31" s="2">
        <v>967.14800000000002</v>
      </c>
      <c r="E31" s="14">
        <f t="shared" si="10"/>
        <v>0.96714800000000001</v>
      </c>
      <c r="F31" s="2"/>
      <c r="G31" s="2" t="s">
        <v>14</v>
      </c>
      <c r="H31" s="2">
        <f t="shared" si="0"/>
        <v>74</v>
      </c>
      <c r="I31" s="2">
        <v>5.2</v>
      </c>
      <c r="J31" s="61"/>
      <c r="K31" s="2">
        <v>3</v>
      </c>
      <c r="L31" s="50">
        <f t="shared" si="11"/>
        <v>1.7333333333333334</v>
      </c>
      <c r="M31" s="2" t="s">
        <v>21</v>
      </c>
      <c r="N31" s="2" t="s">
        <v>22</v>
      </c>
      <c r="O31" s="2" t="s">
        <v>29</v>
      </c>
      <c r="P31" s="2" t="s">
        <v>24</v>
      </c>
      <c r="Q31" s="20" t="s">
        <v>30</v>
      </c>
      <c r="R31" s="2">
        <v>3</v>
      </c>
      <c r="S31" s="2"/>
      <c r="T31" s="2">
        <f t="shared" si="1"/>
        <v>0.18</v>
      </c>
      <c r="U31" s="49">
        <f t="shared" si="12"/>
        <v>0.17408663999999999</v>
      </c>
      <c r="V31" s="123">
        <f t="shared" si="2"/>
        <v>0.1</v>
      </c>
      <c r="W31" s="125"/>
      <c r="X31" s="121">
        <f t="shared" si="13"/>
        <v>0.1</v>
      </c>
      <c r="Y31" s="154">
        <f t="shared" si="14"/>
        <v>9.6714800000000004E-2</v>
      </c>
      <c r="Z31">
        <f t="shared" si="3"/>
        <v>0</v>
      </c>
      <c r="AA31" s="144">
        <f t="shared" si="4"/>
        <v>0.2</v>
      </c>
      <c r="AB31" s="154">
        <f t="shared" si="15"/>
        <v>0.19342960000000001</v>
      </c>
      <c r="AT31" s="52"/>
      <c r="AU31" s="52"/>
      <c r="AV31" s="52"/>
    </row>
    <row r="32" spans="1:48" x14ac:dyDescent="0.25">
      <c r="A32" s="2" t="s">
        <v>1</v>
      </c>
      <c r="B32" s="15">
        <v>69</v>
      </c>
      <c r="C32" s="2">
        <v>0.15</v>
      </c>
      <c r="D32" s="2">
        <v>850</v>
      </c>
      <c r="E32" s="14">
        <f t="shared" si="10"/>
        <v>0.85</v>
      </c>
      <c r="F32" s="2"/>
      <c r="G32" s="2" t="s">
        <v>14</v>
      </c>
      <c r="H32" s="2">
        <f t="shared" si="0"/>
        <v>77</v>
      </c>
      <c r="I32" s="2"/>
      <c r="J32" s="61"/>
      <c r="K32" s="2">
        <v>7</v>
      </c>
      <c r="L32" s="50" t="str">
        <f t="shared" si="11"/>
        <v/>
      </c>
      <c r="M32" s="2"/>
      <c r="N32" s="2"/>
      <c r="O32" s="2" t="s">
        <v>25</v>
      </c>
      <c r="P32" s="2" t="s">
        <v>26</v>
      </c>
      <c r="Q32" s="20" t="s">
        <v>30</v>
      </c>
      <c r="R32" s="2">
        <v>3</v>
      </c>
      <c r="S32" s="2"/>
      <c r="T32" s="2">
        <f t="shared" si="1"/>
        <v>0.18</v>
      </c>
      <c r="U32" s="49">
        <f t="shared" si="12"/>
        <v>0.153</v>
      </c>
      <c r="V32" s="123">
        <f t="shared" si="2"/>
        <v>0.1</v>
      </c>
      <c r="W32" s="125"/>
      <c r="X32" s="121">
        <f t="shared" si="13"/>
        <v>0.1</v>
      </c>
      <c r="Y32" s="154">
        <f t="shared" si="14"/>
        <v>8.5000000000000006E-2</v>
      </c>
      <c r="Z32">
        <f t="shared" si="3"/>
        <v>0</v>
      </c>
      <c r="AA32" s="144">
        <f t="shared" si="4"/>
        <v>0.2</v>
      </c>
      <c r="AB32" s="154">
        <f t="shared" si="15"/>
        <v>0.17</v>
      </c>
    </row>
    <row r="33" spans="1:51" x14ac:dyDescent="0.25">
      <c r="A33" s="2" t="s">
        <v>5</v>
      </c>
      <c r="B33" s="15">
        <v>99</v>
      </c>
      <c r="C33" s="2">
        <v>0.1</v>
      </c>
      <c r="D33" s="2">
        <v>820</v>
      </c>
      <c r="E33" s="14">
        <f t="shared" si="10"/>
        <v>0.82</v>
      </c>
      <c r="F33" s="2"/>
      <c r="G33" s="2" t="s">
        <v>14</v>
      </c>
      <c r="H33" s="2">
        <f t="shared" si="0"/>
        <v>79</v>
      </c>
      <c r="I33" s="2"/>
      <c r="J33" s="61"/>
      <c r="K33" s="2">
        <v>4</v>
      </c>
      <c r="L33" s="50" t="str">
        <f t="shared" si="11"/>
        <v/>
      </c>
      <c r="M33" s="2"/>
      <c r="N33" s="2"/>
      <c r="O33" s="2" t="s">
        <v>25</v>
      </c>
      <c r="P33" s="2" t="s">
        <v>26</v>
      </c>
      <c r="Q33" s="20" t="s">
        <v>30</v>
      </c>
      <c r="R33" s="2">
        <v>3</v>
      </c>
      <c r="S33" s="2"/>
      <c r="T33" s="2">
        <f t="shared" si="1"/>
        <v>0.18</v>
      </c>
      <c r="U33" s="49">
        <f t="shared" si="12"/>
        <v>0.14759999999999998</v>
      </c>
      <c r="V33" s="123">
        <f t="shared" si="2"/>
        <v>0.1</v>
      </c>
      <c r="W33" s="125"/>
      <c r="X33" s="121">
        <f t="shared" si="13"/>
        <v>0.1</v>
      </c>
      <c r="Y33" s="154">
        <f t="shared" si="14"/>
        <v>8.2000000000000003E-2</v>
      </c>
      <c r="Z33">
        <f t="shared" si="3"/>
        <v>0</v>
      </c>
      <c r="AA33" s="144">
        <f t="shared" si="4"/>
        <v>0.2</v>
      </c>
      <c r="AB33" s="154">
        <f t="shared" si="15"/>
        <v>0.16400000000000001</v>
      </c>
    </row>
    <row r="34" spans="1:51" x14ac:dyDescent="0.25">
      <c r="A34" s="2" t="s">
        <v>63</v>
      </c>
      <c r="B34" s="15">
        <v>238</v>
      </c>
      <c r="C34" s="2">
        <v>0.17</v>
      </c>
      <c r="D34" s="2">
        <v>800</v>
      </c>
      <c r="E34" s="14">
        <f t="shared" si="10"/>
        <v>0.8</v>
      </c>
      <c r="F34" s="2"/>
      <c r="G34" s="2" t="s">
        <v>14</v>
      </c>
      <c r="H34" s="2">
        <f t="shared" si="0"/>
        <v>82.5</v>
      </c>
      <c r="I34" s="2">
        <v>9.5</v>
      </c>
      <c r="J34" s="61"/>
      <c r="K34" s="2">
        <v>5</v>
      </c>
      <c r="L34" s="50">
        <f t="shared" si="11"/>
        <v>1.9</v>
      </c>
      <c r="M34" s="2" t="s">
        <v>17</v>
      </c>
      <c r="N34" s="2" t="s">
        <v>18</v>
      </c>
      <c r="O34" s="2" t="s">
        <v>28</v>
      </c>
      <c r="P34" s="2" t="s">
        <v>24</v>
      </c>
      <c r="Q34" s="20" t="s">
        <v>30</v>
      </c>
      <c r="R34" s="2">
        <v>3</v>
      </c>
      <c r="S34" s="2"/>
      <c r="T34" s="2">
        <f t="shared" si="1"/>
        <v>0.18</v>
      </c>
      <c r="U34" s="49">
        <f t="shared" si="12"/>
        <v>0.14399999999999999</v>
      </c>
      <c r="V34" s="123">
        <f t="shared" si="2"/>
        <v>0.1</v>
      </c>
      <c r="W34" s="125"/>
      <c r="X34" s="121">
        <f t="shared" si="13"/>
        <v>0.1</v>
      </c>
      <c r="Y34" s="154">
        <f t="shared" si="14"/>
        <v>8.0000000000000016E-2</v>
      </c>
      <c r="Z34">
        <f t="shared" si="3"/>
        <v>0</v>
      </c>
      <c r="AA34" s="144">
        <f t="shared" si="4"/>
        <v>0.2</v>
      </c>
      <c r="AB34" s="154">
        <f t="shared" si="15"/>
        <v>0.16000000000000003</v>
      </c>
    </row>
    <row r="35" spans="1:51" x14ac:dyDescent="0.25">
      <c r="A35" s="2" t="s">
        <v>36</v>
      </c>
      <c r="B35" s="15">
        <v>197</v>
      </c>
      <c r="C35" s="2">
        <v>0.2</v>
      </c>
      <c r="D35" s="2">
        <v>728</v>
      </c>
      <c r="E35" s="14">
        <f t="shared" si="10"/>
        <v>0.72799999999999998</v>
      </c>
      <c r="F35" s="2"/>
      <c r="G35" s="2" t="s">
        <v>14</v>
      </c>
      <c r="H35" s="2">
        <f t="shared" si="0"/>
        <v>86</v>
      </c>
      <c r="I35" s="2">
        <v>13.5</v>
      </c>
      <c r="J35" s="61"/>
      <c r="K35" s="2">
        <v>2</v>
      </c>
      <c r="L35" s="50">
        <f t="shared" si="11"/>
        <v>6.75</v>
      </c>
      <c r="M35" s="2" t="s">
        <v>17</v>
      </c>
      <c r="N35" s="2" t="s">
        <v>18</v>
      </c>
      <c r="O35" s="2" t="s">
        <v>28</v>
      </c>
      <c r="P35" s="2" t="s">
        <v>24</v>
      </c>
      <c r="Q35" s="20" t="s">
        <v>30</v>
      </c>
      <c r="R35" s="2">
        <v>3</v>
      </c>
      <c r="S35" s="2"/>
      <c r="T35" s="2">
        <f t="shared" si="1"/>
        <v>0.18</v>
      </c>
      <c r="U35" s="49">
        <f t="shared" si="12"/>
        <v>0.13103999999999999</v>
      </c>
      <c r="V35" s="123">
        <f t="shared" si="2"/>
        <v>0.1</v>
      </c>
      <c r="W35" s="125"/>
      <c r="X35" s="121">
        <f t="shared" si="13"/>
        <v>0.1</v>
      </c>
      <c r="Y35" s="154">
        <f t="shared" si="14"/>
        <v>7.2800000000000004E-2</v>
      </c>
      <c r="Z35">
        <f t="shared" si="3"/>
        <v>0</v>
      </c>
      <c r="AA35" s="144">
        <f t="shared" si="4"/>
        <v>0.2</v>
      </c>
      <c r="AB35" s="154">
        <f t="shared" si="15"/>
        <v>0.14560000000000001</v>
      </c>
    </row>
    <row r="36" spans="1:51" x14ac:dyDescent="0.25">
      <c r="A36" s="2" t="s">
        <v>66</v>
      </c>
      <c r="B36" s="15">
        <v>243</v>
      </c>
      <c r="C36" s="2">
        <v>0.5</v>
      </c>
      <c r="D36" s="1">
        <v>678</v>
      </c>
      <c r="E36" s="14">
        <f t="shared" si="10"/>
        <v>0.67800000000000005</v>
      </c>
      <c r="F36" s="2"/>
      <c r="G36" s="2" t="s">
        <v>14</v>
      </c>
      <c r="H36" s="2">
        <f t="shared" ref="H36:H67" si="23">_xlfn.RANK.AVG(D36,D$4:D$148)</f>
        <v>89</v>
      </c>
      <c r="I36" s="2">
        <v>10.5</v>
      </c>
      <c r="J36" s="61"/>
      <c r="K36" s="2">
        <v>5</v>
      </c>
      <c r="L36" s="50">
        <f t="shared" si="11"/>
        <v>2.1</v>
      </c>
      <c r="M36" s="2" t="s">
        <v>15</v>
      </c>
      <c r="N36" s="2" t="s">
        <v>16</v>
      </c>
      <c r="O36" s="2" t="s">
        <v>23</v>
      </c>
      <c r="P36" s="2" t="s">
        <v>24</v>
      </c>
      <c r="Q36" s="20" t="s">
        <v>30</v>
      </c>
      <c r="R36" s="2">
        <v>3</v>
      </c>
      <c r="S36" s="2"/>
      <c r="T36" s="2">
        <f t="shared" ref="T36:T67" si="24">AI$19</f>
        <v>0.18</v>
      </c>
      <c r="U36" s="49">
        <f t="shared" si="12"/>
        <v>0.12204000000000001</v>
      </c>
      <c r="V36" s="123">
        <f t="shared" ref="V36:V67" si="25">VLOOKUP(Q36,AD$4:AM$14,9)</f>
        <v>0.1</v>
      </c>
      <c r="W36" s="125"/>
      <c r="X36" s="121">
        <f t="shared" si="13"/>
        <v>0.1</v>
      </c>
      <c r="Y36" s="154">
        <f t="shared" si="14"/>
        <v>6.7800000000000013E-2</v>
      </c>
      <c r="Z36">
        <f t="shared" ref="Z36:Z67" si="26">IF(H36&lt;=AM$19,Y36,0)</f>
        <v>0</v>
      </c>
      <c r="AA36" s="144">
        <f t="shared" ref="AA36:AA67" si="27">VLOOKUP(R36,AP$19:AR$21,3)</f>
        <v>0.2</v>
      </c>
      <c r="AB36" s="154">
        <f t="shared" si="15"/>
        <v>0.13560000000000003</v>
      </c>
    </row>
    <row r="37" spans="1:51" x14ac:dyDescent="0.25">
      <c r="A37" s="2" t="s">
        <v>37</v>
      </c>
      <c r="B37" s="15">
        <v>200</v>
      </c>
      <c r="C37" s="2">
        <v>0.25</v>
      </c>
      <c r="D37" s="1">
        <v>667</v>
      </c>
      <c r="E37" s="14">
        <f t="shared" si="10"/>
        <v>0.66700000000000004</v>
      </c>
      <c r="F37" s="2"/>
      <c r="G37" s="2" t="s">
        <v>14</v>
      </c>
      <c r="H37" s="2">
        <f t="shared" si="23"/>
        <v>91</v>
      </c>
      <c r="I37" s="2">
        <v>26.7</v>
      </c>
      <c r="J37" s="61"/>
      <c r="K37" s="2">
        <v>1</v>
      </c>
      <c r="L37" s="50">
        <f t="shared" si="11"/>
        <v>26.7</v>
      </c>
      <c r="M37" s="2" t="s">
        <v>17</v>
      </c>
      <c r="N37" s="2" t="s">
        <v>18</v>
      </c>
      <c r="O37" s="2" t="s">
        <v>28</v>
      </c>
      <c r="P37" s="2" t="s">
        <v>24</v>
      </c>
      <c r="Q37" s="20" t="s">
        <v>30</v>
      </c>
      <c r="R37" s="2">
        <v>3</v>
      </c>
      <c r="S37" s="2"/>
      <c r="T37" s="2">
        <f t="shared" si="24"/>
        <v>0.18</v>
      </c>
      <c r="U37" s="49">
        <f t="shared" si="12"/>
        <v>0.12006</v>
      </c>
      <c r="V37" s="123">
        <f t="shared" si="25"/>
        <v>0.1</v>
      </c>
      <c r="W37" s="125"/>
      <c r="X37" s="121">
        <f t="shared" si="13"/>
        <v>0.1</v>
      </c>
      <c r="Y37" s="154">
        <f t="shared" si="14"/>
        <v>6.6700000000000009E-2</v>
      </c>
      <c r="Z37">
        <f t="shared" si="26"/>
        <v>0</v>
      </c>
      <c r="AA37" s="144">
        <f t="shared" si="27"/>
        <v>0.2</v>
      </c>
      <c r="AB37" s="154">
        <f t="shared" si="15"/>
        <v>0.13340000000000002</v>
      </c>
    </row>
    <row r="38" spans="1:51" x14ac:dyDescent="0.25">
      <c r="A38" s="2" t="s">
        <v>53</v>
      </c>
      <c r="B38" s="15">
        <v>227</v>
      </c>
      <c r="C38" s="2">
        <v>0.2</v>
      </c>
      <c r="D38" s="1">
        <v>648</v>
      </c>
      <c r="E38" s="14">
        <f t="shared" si="10"/>
        <v>0.64800000000000002</v>
      </c>
      <c r="F38" s="2"/>
      <c r="G38" s="2" t="s">
        <v>14</v>
      </c>
      <c r="H38" s="2">
        <f t="shared" si="23"/>
        <v>92</v>
      </c>
      <c r="I38" s="2">
        <v>17</v>
      </c>
      <c r="J38" s="61"/>
      <c r="K38" s="2">
        <v>1</v>
      </c>
      <c r="L38" s="50">
        <f t="shared" si="11"/>
        <v>17</v>
      </c>
      <c r="M38" s="2" t="s">
        <v>17</v>
      </c>
      <c r="N38" s="2" t="s">
        <v>18</v>
      </c>
      <c r="O38" s="2" t="s">
        <v>28</v>
      </c>
      <c r="P38" s="2" t="s">
        <v>24</v>
      </c>
      <c r="Q38" s="20" t="s">
        <v>30</v>
      </c>
      <c r="R38" s="2">
        <v>3</v>
      </c>
      <c r="S38" s="2"/>
      <c r="T38" s="2">
        <f t="shared" si="24"/>
        <v>0.18</v>
      </c>
      <c r="U38" s="49">
        <f t="shared" si="12"/>
        <v>0.11663999999999999</v>
      </c>
      <c r="V38" s="123">
        <f t="shared" si="25"/>
        <v>0.1</v>
      </c>
      <c r="W38" s="125"/>
      <c r="X38" s="121">
        <f t="shared" si="13"/>
        <v>0.1</v>
      </c>
      <c r="Y38" s="154">
        <f t="shared" si="14"/>
        <v>6.480000000000001E-2</v>
      </c>
      <c r="Z38">
        <f t="shared" si="26"/>
        <v>0</v>
      </c>
      <c r="AA38" s="144">
        <f t="shared" si="27"/>
        <v>0.2</v>
      </c>
      <c r="AB38" s="154">
        <f t="shared" si="15"/>
        <v>0.12960000000000002</v>
      </c>
      <c r="AW38" s="136"/>
      <c r="AX38" s="52"/>
      <c r="AY38" s="52"/>
    </row>
    <row r="39" spans="1:51" x14ac:dyDescent="0.25">
      <c r="A39" s="2" t="s">
        <v>39</v>
      </c>
      <c r="B39" s="15">
        <v>203</v>
      </c>
      <c r="C39" s="2">
        <v>0.155</v>
      </c>
      <c r="D39" s="1">
        <v>618</v>
      </c>
      <c r="E39" s="14">
        <f t="shared" si="10"/>
        <v>0.61799999999999999</v>
      </c>
      <c r="F39" s="2"/>
      <c r="G39" s="2" t="s">
        <v>14</v>
      </c>
      <c r="H39" s="2">
        <f t="shared" si="23"/>
        <v>93</v>
      </c>
      <c r="I39" s="2">
        <v>5.8</v>
      </c>
      <c r="J39" s="61"/>
      <c r="K39" s="2">
        <v>4</v>
      </c>
      <c r="L39" s="50">
        <f t="shared" si="11"/>
        <v>1.45</v>
      </c>
      <c r="M39" s="2" t="s">
        <v>15</v>
      </c>
      <c r="N39" s="2" t="s">
        <v>16</v>
      </c>
      <c r="O39" s="2" t="s">
        <v>23</v>
      </c>
      <c r="P39" s="2" t="s">
        <v>24</v>
      </c>
      <c r="Q39" s="20" t="s">
        <v>30</v>
      </c>
      <c r="R39" s="2">
        <v>3</v>
      </c>
      <c r="S39" s="2"/>
      <c r="T39" s="2">
        <f t="shared" si="24"/>
        <v>0.18</v>
      </c>
      <c r="U39" s="49">
        <f t="shared" si="12"/>
        <v>0.11123999999999999</v>
      </c>
      <c r="V39" s="123">
        <f t="shared" si="25"/>
        <v>0.1</v>
      </c>
      <c r="W39" s="125"/>
      <c r="X39" s="121">
        <f t="shared" si="13"/>
        <v>0.1</v>
      </c>
      <c r="Y39" s="154">
        <f t="shared" si="14"/>
        <v>6.1800000000000001E-2</v>
      </c>
      <c r="Z39">
        <f t="shared" si="26"/>
        <v>0</v>
      </c>
      <c r="AA39" s="144">
        <f t="shared" si="27"/>
        <v>0.2</v>
      </c>
      <c r="AB39" s="154">
        <f t="shared" si="15"/>
        <v>0.1236</v>
      </c>
      <c r="AW39" s="52"/>
      <c r="AX39" s="52"/>
      <c r="AY39" s="52"/>
    </row>
    <row r="40" spans="1:51" x14ac:dyDescent="0.25">
      <c r="A40" s="2" t="s">
        <v>43</v>
      </c>
      <c r="B40" s="15">
        <v>209</v>
      </c>
      <c r="C40" s="2">
        <v>0.17</v>
      </c>
      <c r="D40" s="1">
        <v>600</v>
      </c>
      <c r="E40" s="14">
        <f t="shared" si="10"/>
        <v>0.6</v>
      </c>
      <c r="F40" s="2"/>
      <c r="G40" s="2" t="s">
        <v>14</v>
      </c>
      <c r="H40" s="2">
        <f t="shared" si="23"/>
        <v>94</v>
      </c>
      <c r="I40" s="2">
        <v>30</v>
      </c>
      <c r="J40" s="61"/>
      <c r="K40" s="2">
        <v>1</v>
      </c>
      <c r="L40" s="50">
        <f t="shared" si="11"/>
        <v>30</v>
      </c>
      <c r="M40" s="2" t="s">
        <v>17</v>
      </c>
      <c r="N40" s="2" t="s">
        <v>18</v>
      </c>
      <c r="O40" s="2" t="s">
        <v>28</v>
      </c>
      <c r="P40" s="2" t="s">
        <v>24</v>
      </c>
      <c r="Q40" s="20" t="s">
        <v>30</v>
      </c>
      <c r="R40" s="2">
        <v>3</v>
      </c>
      <c r="S40" s="2"/>
      <c r="T40" s="2">
        <f t="shared" si="24"/>
        <v>0.18</v>
      </c>
      <c r="U40" s="49">
        <f t="shared" si="12"/>
        <v>0.108</v>
      </c>
      <c r="V40" s="123">
        <f t="shared" si="25"/>
        <v>0.1</v>
      </c>
      <c r="W40" s="125"/>
      <c r="X40" s="121">
        <f t="shared" si="13"/>
        <v>0.1</v>
      </c>
      <c r="Y40" s="154">
        <f t="shared" si="14"/>
        <v>0.06</v>
      </c>
      <c r="Z40">
        <f t="shared" si="26"/>
        <v>0</v>
      </c>
      <c r="AA40" s="144">
        <f t="shared" si="27"/>
        <v>0.2</v>
      </c>
      <c r="AB40" s="154">
        <f t="shared" si="15"/>
        <v>0.12</v>
      </c>
      <c r="AW40" s="52"/>
      <c r="AX40" s="52"/>
      <c r="AY40" s="52"/>
    </row>
    <row r="41" spans="1:51" x14ac:dyDescent="0.25">
      <c r="A41" s="2" t="s">
        <v>31</v>
      </c>
      <c r="B41" s="15">
        <v>180</v>
      </c>
      <c r="C41" s="2">
        <v>0.14000000000000001</v>
      </c>
      <c r="D41" s="1">
        <v>542</v>
      </c>
      <c r="E41" s="14">
        <f t="shared" si="10"/>
        <v>0.54200000000000004</v>
      </c>
      <c r="F41" s="2"/>
      <c r="G41" s="2" t="s">
        <v>14</v>
      </c>
      <c r="H41" s="2">
        <f t="shared" si="23"/>
        <v>95</v>
      </c>
      <c r="I41" s="2">
        <v>2.9</v>
      </c>
      <c r="J41" s="61"/>
      <c r="K41" s="2">
        <v>3</v>
      </c>
      <c r="L41" s="50">
        <f t="shared" si="11"/>
        <v>0.96666666666666667</v>
      </c>
      <c r="M41" s="2" t="s">
        <v>17</v>
      </c>
      <c r="N41" s="2" t="s">
        <v>18</v>
      </c>
      <c r="O41" s="2" t="s">
        <v>28</v>
      </c>
      <c r="P41" s="2" t="s">
        <v>24</v>
      </c>
      <c r="Q41" s="20" t="s">
        <v>30</v>
      </c>
      <c r="R41" s="2">
        <v>3</v>
      </c>
      <c r="S41" s="2"/>
      <c r="T41" s="2">
        <f t="shared" si="24"/>
        <v>0.18</v>
      </c>
      <c r="U41" s="49">
        <f t="shared" si="12"/>
        <v>9.7560000000000008E-2</v>
      </c>
      <c r="V41" s="123">
        <f t="shared" si="25"/>
        <v>0.1</v>
      </c>
      <c r="W41" s="125"/>
      <c r="X41" s="121">
        <f t="shared" si="13"/>
        <v>0.1</v>
      </c>
      <c r="Y41" s="154">
        <f t="shared" si="14"/>
        <v>5.4200000000000005E-2</v>
      </c>
      <c r="Z41">
        <f t="shared" si="26"/>
        <v>0</v>
      </c>
      <c r="AA41" s="144">
        <f t="shared" si="27"/>
        <v>0.2</v>
      </c>
      <c r="AB41" s="154">
        <f t="shared" si="15"/>
        <v>0.10840000000000001</v>
      </c>
      <c r="AW41" s="52"/>
      <c r="AX41" s="52"/>
      <c r="AY41" s="52"/>
    </row>
    <row r="42" spans="1:51" x14ac:dyDescent="0.25">
      <c r="A42" s="2" t="s">
        <v>71</v>
      </c>
      <c r="B42" s="15">
        <v>250</v>
      </c>
      <c r="C42" s="2">
        <v>0.1</v>
      </c>
      <c r="D42" s="2">
        <v>533</v>
      </c>
      <c r="E42" s="14">
        <f t="shared" si="10"/>
        <v>0.53300000000000003</v>
      </c>
      <c r="F42" s="2"/>
      <c r="G42" s="2" t="s">
        <v>14</v>
      </c>
      <c r="H42" s="2">
        <f t="shared" si="23"/>
        <v>96</v>
      </c>
      <c r="I42" s="2">
        <v>2.4</v>
      </c>
      <c r="J42" s="61"/>
      <c r="K42" s="2">
        <v>2</v>
      </c>
      <c r="L42" s="50">
        <f t="shared" si="11"/>
        <v>1.2</v>
      </c>
      <c r="M42" s="2" t="s">
        <v>17</v>
      </c>
      <c r="N42" s="2" t="s">
        <v>18</v>
      </c>
      <c r="O42" s="2" t="s">
        <v>29</v>
      </c>
      <c r="P42" s="2" t="s">
        <v>24</v>
      </c>
      <c r="Q42" s="20" t="s">
        <v>30</v>
      </c>
      <c r="R42" s="2">
        <v>3</v>
      </c>
      <c r="S42" s="2"/>
      <c r="T42" s="2">
        <f t="shared" si="24"/>
        <v>0.18</v>
      </c>
      <c r="U42" s="49">
        <f t="shared" si="12"/>
        <v>9.5939999999999998E-2</v>
      </c>
      <c r="V42" s="123">
        <f t="shared" si="25"/>
        <v>0.1</v>
      </c>
      <c r="W42" s="125"/>
      <c r="X42" s="121">
        <f t="shared" si="13"/>
        <v>0.1</v>
      </c>
      <c r="Y42" s="154">
        <f t="shared" si="14"/>
        <v>5.3300000000000007E-2</v>
      </c>
      <c r="Z42">
        <f t="shared" si="26"/>
        <v>0</v>
      </c>
      <c r="AA42" s="144">
        <f t="shared" si="27"/>
        <v>0.2</v>
      </c>
      <c r="AB42" s="154">
        <f t="shared" si="15"/>
        <v>0.10660000000000001</v>
      </c>
      <c r="AW42" s="52"/>
      <c r="AX42" s="52"/>
      <c r="AY42" s="52"/>
    </row>
    <row r="43" spans="1:51" x14ac:dyDescent="0.25">
      <c r="A43" s="2" t="s">
        <v>75</v>
      </c>
      <c r="B43" s="15">
        <v>211</v>
      </c>
      <c r="C43" s="2">
        <v>0.16</v>
      </c>
      <c r="D43" s="2">
        <v>500</v>
      </c>
      <c r="E43" s="14">
        <f t="shared" si="10"/>
        <v>0.5</v>
      </c>
      <c r="F43" s="2"/>
      <c r="G43" s="2" t="s">
        <v>14</v>
      </c>
      <c r="H43" s="2">
        <f t="shared" si="23"/>
        <v>98</v>
      </c>
      <c r="I43" s="2"/>
      <c r="J43" s="61"/>
      <c r="K43" s="2">
        <v>2</v>
      </c>
      <c r="L43" s="50" t="str">
        <f t="shared" si="11"/>
        <v/>
      </c>
      <c r="M43" s="2" t="s">
        <v>21</v>
      </c>
      <c r="N43" s="2" t="s">
        <v>22</v>
      </c>
      <c r="O43" s="2" t="s">
        <v>29</v>
      </c>
      <c r="P43" s="2" t="s">
        <v>24</v>
      </c>
      <c r="Q43" s="20" t="s">
        <v>30</v>
      </c>
      <c r="R43" s="2">
        <v>3</v>
      </c>
      <c r="S43" s="2"/>
      <c r="T43" s="2">
        <f t="shared" si="24"/>
        <v>0.18</v>
      </c>
      <c r="U43" s="49">
        <f t="shared" si="12"/>
        <v>0.09</v>
      </c>
      <c r="V43" s="123">
        <f t="shared" si="25"/>
        <v>0.1</v>
      </c>
      <c r="W43" s="125"/>
      <c r="X43" s="121">
        <f t="shared" si="13"/>
        <v>0.1</v>
      </c>
      <c r="Y43" s="154">
        <f t="shared" si="14"/>
        <v>0.05</v>
      </c>
      <c r="Z43">
        <f t="shared" si="26"/>
        <v>0</v>
      </c>
      <c r="AA43" s="144">
        <f t="shared" si="27"/>
        <v>0.2</v>
      </c>
      <c r="AB43" s="154">
        <f t="shared" si="15"/>
        <v>0.1</v>
      </c>
      <c r="AW43" s="52"/>
      <c r="AX43" s="52"/>
      <c r="AY43" s="52"/>
    </row>
    <row r="44" spans="1:51" x14ac:dyDescent="0.25">
      <c r="A44" s="2" t="s">
        <v>54</v>
      </c>
      <c r="B44" s="15">
        <v>228</v>
      </c>
      <c r="C44" s="2">
        <v>0.2</v>
      </c>
      <c r="D44" s="2">
        <v>500</v>
      </c>
      <c r="E44" s="14">
        <f t="shared" si="10"/>
        <v>0.5</v>
      </c>
      <c r="F44" s="2"/>
      <c r="G44" s="2" t="s">
        <v>14</v>
      </c>
      <c r="H44" s="2">
        <f t="shared" si="23"/>
        <v>98</v>
      </c>
      <c r="I44" s="2"/>
      <c r="J44" s="61"/>
      <c r="K44" s="2">
        <v>4</v>
      </c>
      <c r="L44" s="50" t="str">
        <f t="shared" si="11"/>
        <v/>
      </c>
      <c r="M44" s="2" t="s">
        <v>15</v>
      </c>
      <c r="N44" s="2" t="s">
        <v>16</v>
      </c>
      <c r="O44" s="2" t="s">
        <v>23</v>
      </c>
      <c r="P44" s="2" t="s">
        <v>24</v>
      </c>
      <c r="Q44" s="20" t="s">
        <v>30</v>
      </c>
      <c r="R44" s="2">
        <v>3</v>
      </c>
      <c r="S44" s="2"/>
      <c r="T44" s="2">
        <f t="shared" si="24"/>
        <v>0.18</v>
      </c>
      <c r="U44" s="49">
        <f t="shared" si="12"/>
        <v>0.09</v>
      </c>
      <c r="V44" s="123">
        <f t="shared" si="25"/>
        <v>0.1</v>
      </c>
      <c r="W44" s="125"/>
      <c r="X44" s="121">
        <f t="shared" si="13"/>
        <v>0.1</v>
      </c>
      <c r="Y44" s="154">
        <f t="shared" si="14"/>
        <v>0.05</v>
      </c>
      <c r="Z44">
        <f t="shared" si="26"/>
        <v>0</v>
      </c>
      <c r="AA44" s="144">
        <f t="shared" si="27"/>
        <v>0.2</v>
      </c>
      <c r="AB44" s="154">
        <f t="shared" si="15"/>
        <v>0.1</v>
      </c>
      <c r="AW44" s="52"/>
      <c r="AX44" s="137"/>
      <c r="AY44" s="52"/>
    </row>
    <row r="45" spans="1:51" x14ac:dyDescent="0.25">
      <c r="A45" s="2" t="s">
        <v>42</v>
      </c>
      <c r="B45" s="15">
        <v>207</v>
      </c>
      <c r="C45" s="2">
        <v>0.09</v>
      </c>
      <c r="D45" s="2">
        <v>400</v>
      </c>
      <c r="E45" s="14">
        <f t="shared" si="10"/>
        <v>0.4</v>
      </c>
      <c r="F45" s="2"/>
      <c r="G45" s="2" t="s">
        <v>14</v>
      </c>
      <c r="H45" s="2">
        <f t="shared" si="23"/>
        <v>103</v>
      </c>
      <c r="I45" s="2">
        <v>3</v>
      </c>
      <c r="J45" s="61"/>
      <c r="K45" s="2">
        <v>1</v>
      </c>
      <c r="L45" s="50">
        <f t="shared" si="11"/>
        <v>3</v>
      </c>
      <c r="M45" s="2" t="s">
        <v>21</v>
      </c>
      <c r="N45" s="2" t="s">
        <v>22</v>
      </c>
      <c r="O45" s="2" t="s">
        <v>29</v>
      </c>
      <c r="P45" s="2" t="s">
        <v>24</v>
      </c>
      <c r="Q45" s="20" t="s">
        <v>30</v>
      </c>
      <c r="R45" s="2">
        <v>3</v>
      </c>
      <c r="S45" s="2"/>
      <c r="T45" s="2">
        <f t="shared" si="24"/>
        <v>0.18</v>
      </c>
      <c r="U45" s="49">
        <f t="shared" si="12"/>
        <v>7.1999999999999995E-2</v>
      </c>
      <c r="V45" s="123">
        <f t="shared" si="25"/>
        <v>0.1</v>
      </c>
      <c r="W45" s="125"/>
      <c r="X45" s="121">
        <f t="shared" si="13"/>
        <v>0.1</v>
      </c>
      <c r="Y45" s="154">
        <f t="shared" si="14"/>
        <v>4.0000000000000008E-2</v>
      </c>
      <c r="Z45">
        <f t="shared" si="26"/>
        <v>0</v>
      </c>
      <c r="AA45" s="144">
        <f t="shared" si="27"/>
        <v>0.2</v>
      </c>
      <c r="AB45" s="154">
        <f t="shared" si="15"/>
        <v>8.0000000000000016E-2</v>
      </c>
      <c r="AW45" s="52"/>
      <c r="AX45" s="137"/>
      <c r="AY45" s="52"/>
    </row>
    <row r="46" spans="1:51" x14ac:dyDescent="0.25">
      <c r="A46" s="2" t="s">
        <v>55</v>
      </c>
      <c r="B46" s="15">
        <v>230</v>
      </c>
      <c r="C46" s="2">
        <v>0.98</v>
      </c>
      <c r="D46" s="1">
        <v>400</v>
      </c>
      <c r="E46" s="14">
        <f t="shared" si="10"/>
        <v>0.4</v>
      </c>
      <c r="F46" s="2"/>
      <c r="G46" s="2" t="s">
        <v>14</v>
      </c>
      <c r="H46" s="2">
        <f t="shared" si="23"/>
        <v>103</v>
      </c>
      <c r="I46" s="2">
        <v>3.5</v>
      </c>
      <c r="J46" s="61"/>
      <c r="K46" s="2">
        <v>2</v>
      </c>
      <c r="L46" s="50">
        <f t="shared" si="11"/>
        <v>1.75</v>
      </c>
      <c r="M46" s="2" t="s">
        <v>21</v>
      </c>
      <c r="N46" s="2" t="s">
        <v>22</v>
      </c>
      <c r="O46" s="2" t="s">
        <v>29</v>
      </c>
      <c r="P46" s="2" t="s">
        <v>24</v>
      </c>
      <c r="Q46" s="20" t="s">
        <v>30</v>
      </c>
      <c r="R46" s="2">
        <v>3</v>
      </c>
      <c r="S46" s="2"/>
      <c r="T46" s="2">
        <f t="shared" si="24"/>
        <v>0.18</v>
      </c>
      <c r="U46" s="49">
        <f t="shared" si="12"/>
        <v>7.1999999999999995E-2</v>
      </c>
      <c r="V46" s="123">
        <f t="shared" si="25"/>
        <v>0.1</v>
      </c>
      <c r="W46" s="125"/>
      <c r="X46" s="121">
        <f t="shared" si="13"/>
        <v>0.1</v>
      </c>
      <c r="Y46" s="154">
        <f t="shared" si="14"/>
        <v>4.0000000000000008E-2</v>
      </c>
      <c r="Z46">
        <f t="shared" si="26"/>
        <v>0</v>
      </c>
      <c r="AA46" s="144">
        <f t="shared" si="27"/>
        <v>0.2</v>
      </c>
      <c r="AB46" s="154">
        <f t="shared" si="15"/>
        <v>8.0000000000000016E-2</v>
      </c>
      <c r="AW46" s="52"/>
      <c r="AX46" s="52"/>
      <c r="AY46" s="52"/>
    </row>
    <row r="47" spans="1:51" x14ac:dyDescent="0.25">
      <c r="A47" s="2" t="s">
        <v>46</v>
      </c>
      <c r="B47" s="15">
        <v>217</v>
      </c>
      <c r="C47" s="2">
        <v>0.1</v>
      </c>
      <c r="D47" s="1">
        <v>400</v>
      </c>
      <c r="E47" s="14">
        <f t="shared" si="10"/>
        <v>0.4</v>
      </c>
      <c r="F47" s="2"/>
      <c r="G47" s="2" t="s">
        <v>14</v>
      </c>
      <c r="H47" s="2">
        <f t="shared" si="23"/>
        <v>103</v>
      </c>
      <c r="I47" s="2"/>
      <c r="J47" s="61"/>
      <c r="K47" s="2">
        <v>4</v>
      </c>
      <c r="L47" s="50" t="str">
        <f t="shared" si="11"/>
        <v/>
      </c>
      <c r="M47" s="2" t="s">
        <v>15</v>
      </c>
      <c r="N47" s="2" t="s">
        <v>16</v>
      </c>
      <c r="O47" s="2" t="s">
        <v>23</v>
      </c>
      <c r="P47" s="2" t="s">
        <v>24</v>
      </c>
      <c r="Q47" s="20" t="s">
        <v>30</v>
      </c>
      <c r="R47" s="2">
        <v>3</v>
      </c>
      <c r="S47" s="2"/>
      <c r="T47" s="2">
        <f t="shared" si="24"/>
        <v>0.18</v>
      </c>
      <c r="U47" s="49">
        <f t="shared" si="12"/>
        <v>7.1999999999999995E-2</v>
      </c>
      <c r="V47" s="123">
        <f t="shared" si="25"/>
        <v>0.1</v>
      </c>
      <c r="W47" s="125"/>
      <c r="X47" s="121">
        <f t="shared" si="13"/>
        <v>0.1</v>
      </c>
      <c r="Y47" s="154">
        <f t="shared" si="14"/>
        <v>4.0000000000000008E-2</v>
      </c>
      <c r="Z47">
        <f t="shared" si="26"/>
        <v>0</v>
      </c>
      <c r="AA47" s="144">
        <f t="shared" si="27"/>
        <v>0.2</v>
      </c>
      <c r="AB47" s="154">
        <f t="shared" si="15"/>
        <v>8.0000000000000016E-2</v>
      </c>
      <c r="AP47" s="17"/>
      <c r="AQ47" s="17"/>
      <c r="AR47" s="17"/>
      <c r="AW47" s="52"/>
      <c r="AX47" s="52"/>
      <c r="AY47" s="52"/>
    </row>
    <row r="48" spans="1:51" x14ac:dyDescent="0.25">
      <c r="A48" s="2" t="s">
        <v>3</v>
      </c>
      <c r="B48" s="15">
        <v>71</v>
      </c>
      <c r="C48" s="2">
        <v>7.0000000000000007E-2</v>
      </c>
      <c r="D48" s="2">
        <v>370</v>
      </c>
      <c r="E48" s="14">
        <f t="shared" si="10"/>
        <v>0.37</v>
      </c>
      <c r="F48" s="2"/>
      <c r="G48" s="2" t="s">
        <v>14</v>
      </c>
      <c r="H48" s="2">
        <f t="shared" si="23"/>
        <v>106</v>
      </c>
      <c r="I48" s="2"/>
      <c r="J48" s="61"/>
      <c r="K48" s="2">
        <v>4</v>
      </c>
      <c r="L48" s="50" t="str">
        <f t="shared" si="11"/>
        <v/>
      </c>
      <c r="M48" s="2"/>
      <c r="N48" s="2"/>
      <c r="O48" s="2" t="s">
        <v>25</v>
      </c>
      <c r="P48" s="2" t="s">
        <v>26</v>
      </c>
      <c r="Q48" s="20" t="s">
        <v>30</v>
      </c>
      <c r="R48" s="2">
        <v>3</v>
      </c>
      <c r="S48" s="2"/>
      <c r="T48" s="2">
        <f t="shared" si="24"/>
        <v>0.18</v>
      </c>
      <c r="U48" s="49">
        <f t="shared" si="12"/>
        <v>6.6599999999999993E-2</v>
      </c>
      <c r="V48" s="123">
        <f t="shared" si="25"/>
        <v>0.1</v>
      </c>
      <c r="W48" s="125"/>
      <c r="X48" s="121">
        <f t="shared" si="13"/>
        <v>0.1</v>
      </c>
      <c r="Y48" s="154">
        <f t="shared" si="14"/>
        <v>3.6999999999999998E-2</v>
      </c>
      <c r="Z48">
        <f t="shared" si="26"/>
        <v>0</v>
      </c>
      <c r="AA48" s="144">
        <f t="shared" si="27"/>
        <v>0.2</v>
      </c>
      <c r="AB48" s="154">
        <f t="shared" si="15"/>
        <v>7.3999999999999996E-2</v>
      </c>
      <c r="AP48" s="17"/>
      <c r="AQ48" s="17"/>
      <c r="AW48" s="52"/>
      <c r="AX48" s="138"/>
      <c r="AY48" s="52"/>
    </row>
    <row r="49" spans="1:51" x14ac:dyDescent="0.25">
      <c r="A49" s="2" t="s">
        <v>213</v>
      </c>
      <c r="B49" s="15">
        <v>176</v>
      </c>
      <c r="C49" s="2">
        <v>1.2</v>
      </c>
      <c r="D49" s="2">
        <v>350</v>
      </c>
      <c r="E49" s="14">
        <f t="shared" si="10"/>
        <v>0.35</v>
      </c>
      <c r="F49" s="2"/>
      <c r="G49" s="2" t="s">
        <v>212</v>
      </c>
      <c r="H49" s="2">
        <f t="shared" si="23"/>
        <v>107.5</v>
      </c>
      <c r="I49" s="2"/>
      <c r="J49" s="61"/>
      <c r="K49" s="2">
        <v>1</v>
      </c>
      <c r="L49" s="50" t="str">
        <f t="shared" si="11"/>
        <v/>
      </c>
      <c r="M49" s="2" t="s">
        <v>15</v>
      </c>
      <c r="N49" s="2" t="s">
        <v>16</v>
      </c>
      <c r="O49" s="2" t="s">
        <v>29</v>
      </c>
      <c r="P49" s="2" t="s">
        <v>24</v>
      </c>
      <c r="Q49" s="20" t="s">
        <v>30</v>
      </c>
      <c r="R49" s="2">
        <v>3</v>
      </c>
      <c r="S49" s="2"/>
      <c r="T49" s="2">
        <f t="shared" si="24"/>
        <v>0.18</v>
      </c>
      <c r="U49" s="49">
        <f t="shared" si="12"/>
        <v>6.3E-2</v>
      </c>
      <c r="V49" s="123">
        <f t="shared" si="25"/>
        <v>0.1</v>
      </c>
      <c r="W49" s="125"/>
      <c r="X49" s="121">
        <f t="shared" si="13"/>
        <v>0.1</v>
      </c>
      <c r="Y49" s="154">
        <f t="shared" si="14"/>
        <v>3.4999999999999996E-2</v>
      </c>
      <c r="Z49">
        <f t="shared" si="26"/>
        <v>0</v>
      </c>
      <c r="AA49" s="144">
        <f t="shared" si="27"/>
        <v>0.2</v>
      </c>
      <c r="AB49" s="154">
        <f t="shared" si="15"/>
        <v>6.9999999999999993E-2</v>
      </c>
      <c r="AP49" s="17"/>
      <c r="AQ49" s="17"/>
      <c r="AR49" s="76"/>
      <c r="AW49" s="52"/>
      <c r="AX49" s="52"/>
      <c r="AY49" s="52"/>
    </row>
    <row r="50" spans="1:51" x14ac:dyDescent="0.25">
      <c r="A50" s="2" t="s">
        <v>33</v>
      </c>
      <c r="B50" s="15">
        <v>187</v>
      </c>
      <c r="C50" s="2">
        <v>3.5999999999999997E-2</v>
      </c>
      <c r="D50" s="2">
        <v>150</v>
      </c>
      <c r="E50" s="14">
        <f t="shared" si="10"/>
        <v>0.15</v>
      </c>
      <c r="F50" s="2"/>
      <c r="G50" s="2" t="s">
        <v>14</v>
      </c>
      <c r="H50" s="2">
        <f t="shared" si="23"/>
        <v>113.5</v>
      </c>
      <c r="I50" s="2">
        <v>3.6</v>
      </c>
      <c r="J50" s="61"/>
      <c r="K50" s="2">
        <v>3</v>
      </c>
      <c r="L50" s="50">
        <f t="shared" si="11"/>
        <v>1.2</v>
      </c>
      <c r="M50" s="2" t="s">
        <v>21</v>
      </c>
      <c r="N50" s="2" t="s">
        <v>22</v>
      </c>
      <c r="O50" s="2" t="s">
        <v>29</v>
      </c>
      <c r="P50" s="2" t="s">
        <v>24</v>
      </c>
      <c r="Q50" s="20" t="s">
        <v>30</v>
      </c>
      <c r="R50" s="2">
        <v>3</v>
      </c>
      <c r="S50" s="2"/>
      <c r="T50" s="2">
        <f t="shared" si="24"/>
        <v>0.18</v>
      </c>
      <c r="U50" s="49">
        <f t="shared" si="12"/>
        <v>2.7E-2</v>
      </c>
      <c r="V50" s="123">
        <f t="shared" si="25"/>
        <v>0.1</v>
      </c>
      <c r="W50" s="125"/>
      <c r="X50" s="121">
        <f t="shared" si="13"/>
        <v>0.1</v>
      </c>
      <c r="Y50" s="154">
        <f t="shared" si="14"/>
        <v>1.4999999999999999E-2</v>
      </c>
      <c r="Z50">
        <f t="shared" si="26"/>
        <v>0</v>
      </c>
      <c r="AA50" s="144">
        <f t="shared" si="27"/>
        <v>0.2</v>
      </c>
      <c r="AB50" s="154">
        <f t="shared" si="15"/>
        <v>0.03</v>
      </c>
      <c r="AT50" s="52"/>
      <c r="AU50" s="52"/>
      <c r="AV50" s="52"/>
      <c r="AW50" s="52"/>
      <c r="AX50" s="138"/>
      <c r="AY50" s="52"/>
    </row>
    <row r="51" spans="1:51" x14ac:dyDescent="0.25">
      <c r="A51" s="2" t="s">
        <v>12</v>
      </c>
      <c r="B51" s="15">
        <v>178</v>
      </c>
      <c r="C51" s="2">
        <v>3.3000000000000002E-2</v>
      </c>
      <c r="D51" s="1">
        <v>129.56399999999999</v>
      </c>
      <c r="E51" s="14">
        <f t="shared" si="10"/>
        <v>0.12956399999999998</v>
      </c>
      <c r="F51" s="2"/>
      <c r="G51" s="2" t="s">
        <v>14</v>
      </c>
      <c r="H51" s="2">
        <f t="shared" si="23"/>
        <v>115</v>
      </c>
      <c r="I51" s="2"/>
      <c r="J51" s="61"/>
      <c r="K51" s="2">
        <v>2</v>
      </c>
      <c r="L51" s="50" t="str">
        <f t="shared" si="11"/>
        <v/>
      </c>
      <c r="M51" s="2" t="s">
        <v>19</v>
      </c>
      <c r="N51" s="2" t="s">
        <v>20</v>
      </c>
      <c r="O51" s="2" t="s">
        <v>29</v>
      </c>
      <c r="P51" s="2" t="s">
        <v>24</v>
      </c>
      <c r="Q51" s="20" t="s">
        <v>30</v>
      </c>
      <c r="R51" s="2">
        <v>3</v>
      </c>
      <c r="S51" s="2"/>
      <c r="T51" s="2">
        <f t="shared" si="24"/>
        <v>0.18</v>
      </c>
      <c r="U51" s="49">
        <f t="shared" si="12"/>
        <v>2.3321519999999995E-2</v>
      </c>
      <c r="V51" s="123">
        <f t="shared" si="25"/>
        <v>0.1</v>
      </c>
      <c r="W51" s="125"/>
      <c r="X51" s="121">
        <f t="shared" si="13"/>
        <v>0.1</v>
      </c>
      <c r="Y51" s="154">
        <f t="shared" si="14"/>
        <v>1.29564E-2</v>
      </c>
      <c r="Z51">
        <f t="shared" si="26"/>
        <v>0</v>
      </c>
      <c r="AA51" s="144">
        <f t="shared" si="27"/>
        <v>0.2</v>
      </c>
      <c r="AB51" s="154">
        <f t="shared" si="15"/>
        <v>2.59128E-2</v>
      </c>
      <c r="AW51" s="52"/>
      <c r="AX51" s="139"/>
      <c r="AY51" s="52"/>
    </row>
    <row r="52" spans="1:51" x14ac:dyDescent="0.25">
      <c r="A52" s="2" t="s">
        <v>214</v>
      </c>
      <c r="B52" s="15">
        <v>159</v>
      </c>
      <c r="C52" s="2">
        <v>0.03</v>
      </c>
      <c r="D52" s="1">
        <v>100</v>
      </c>
      <c r="E52" s="14">
        <f t="shared" si="10"/>
        <v>0.1</v>
      </c>
      <c r="F52" s="2"/>
      <c r="G52" s="2" t="s">
        <v>211</v>
      </c>
      <c r="H52" s="2">
        <f t="shared" si="23"/>
        <v>118.5</v>
      </c>
      <c r="I52" s="2"/>
      <c r="J52" s="61"/>
      <c r="K52" s="2">
        <v>3</v>
      </c>
      <c r="L52" s="50" t="str">
        <f t="shared" si="11"/>
        <v/>
      </c>
      <c r="M52" s="2" t="s">
        <v>15</v>
      </c>
      <c r="N52" s="2" t="s">
        <v>16</v>
      </c>
      <c r="O52" s="2" t="s">
        <v>23</v>
      </c>
      <c r="P52" s="2" t="s">
        <v>24</v>
      </c>
      <c r="Q52" s="20" t="s">
        <v>30</v>
      </c>
      <c r="R52" s="2">
        <v>3</v>
      </c>
      <c r="S52" s="2"/>
      <c r="T52" s="2">
        <f t="shared" si="24"/>
        <v>0.18</v>
      </c>
      <c r="U52" s="49">
        <f t="shared" si="12"/>
        <v>1.7999999999999999E-2</v>
      </c>
      <c r="V52" s="123">
        <f t="shared" si="25"/>
        <v>0.1</v>
      </c>
      <c r="W52" s="125"/>
      <c r="X52" s="121">
        <f t="shared" si="13"/>
        <v>0.1</v>
      </c>
      <c r="Y52" s="154">
        <f t="shared" si="14"/>
        <v>1.0000000000000002E-2</v>
      </c>
      <c r="Z52">
        <f t="shared" si="26"/>
        <v>0</v>
      </c>
      <c r="AA52" s="144">
        <f t="shared" si="27"/>
        <v>0.2</v>
      </c>
      <c r="AB52" s="154">
        <f t="shared" si="15"/>
        <v>2.0000000000000004E-2</v>
      </c>
      <c r="AW52" s="52"/>
      <c r="AX52" s="138"/>
      <c r="AY52" s="52"/>
    </row>
    <row r="53" spans="1:51" x14ac:dyDescent="0.25">
      <c r="A53" s="2" t="s">
        <v>68</v>
      </c>
      <c r="B53" s="15">
        <v>245</v>
      </c>
      <c r="C53" s="2">
        <v>0.03</v>
      </c>
      <c r="D53" s="1">
        <v>80</v>
      </c>
      <c r="E53" s="14">
        <f t="shared" si="10"/>
        <v>0.08</v>
      </c>
      <c r="F53" s="2"/>
      <c r="G53" s="2" t="s">
        <v>14</v>
      </c>
      <c r="H53" s="2">
        <f t="shared" si="23"/>
        <v>122.5</v>
      </c>
      <c r="I53" s="2">
        <v>4.5</v>
      </c>
      <c r="J53" s="61">
        <v>32</v>
      </c>
      <c r="K53" s="2">
        <v>2</v>
      </c>
      <c r="L53" s="50">
        <f t="shared" si="11"/>
        <v>2.25</v>
      </c>
      <c r="M53" s="2" t="s">
        <v>19</v>
      </c>
      <c r="N53" s="2" t="s">
        <v>20</v>
      </c>
      <c r="O53" s="2" t="s">
        <v>29</v>
      </c>
      <c r="P53" s="2" t="s">
        <v>24</v>
      </c>
      <c r="Q53" s="20" t="s">
        <v>30</v>
      </c>
      <c r="R53" s="2">
        <v>3</v>
      </c>
      <c r="S53" s="2"/>
      <c r="T53" s="2">
        <f t="shared" si="24"/>
        <v>0.18</v>
      </c>
      <c r="U53" s="49">
        <f t="shared" si="12"/>
        <v>1.44E-2</v>
      </c>
      <c r="V53" s="123">
        <f t="shared" si="25"/>
        <v>0.1</v>
      </c>
      <c r="W53" s="125"/>
      <c r="X53" s="121">
        <f t="shared" si="13"/>
        <v>0.1</v>
      </c>
      <c r="Y53" s="154">
        <f t="shared" si="14"/>
        <v>8.0000000000000002E-3</v>
      </c>
      <c r="Z53">
        <f t="shared" si="26"/>
        <v>0</v>
      </c>
      <c r="AA53" s="144">
        <f t="shared" si="27"/>
        <v>0.2</v>
      </c>
      <c r="AB53" s="154">
        <f t="shared" si="15"/>
        <v>1.6E-2</v>
      </c>
      <c r="AW53" s="52"/>
      <c r="AX53" s="52"/>
      <c r="AY53" s="52"/>
    </row>
    <row r="54" spans="1:51" x14ac:dyDescent="0.25">
      <c r="A54" s="2" t="s">
        <v>78</v>
      </c>
      <c r="B54" s="15">
        <v>246</v>
      </c>
      <c r="C54" s="2">
        <v>0.04</v>
      </c>
      <c r="D54" s="1">
        <v>55</v>
      </c>
      <c r="E54" s="14">
        <f t="shared" si="10"/>
        <v>5.5E-2</v>
      </c>
      <c r="F54" s="2"/>
      <c r="G54" s="2" t="s">
        <v>14</v>
      </c>
      <c r="H54" s="2">
        <f t="shared" si="23"/>
        <v>129</v>
      </c>
      <c r="I54" s="2">
        <v>3</v>
      </c>
      <c r="J54" s="61">
        <v>32</v>
      </c>
      <c r="K54" s="2">
        <v>1</v>
      </c>
      <c r="L54" s="50">
        <f t="shared" si="11"/>
        <v>3</v>
      </c>
      <c r="M54" s="2" t="s">
        <v>17</v>
      </c>
      <c r="N54" s="2" t="s">
        <v>18</v>
      </c>
      <c r="O54" s="2" t="s">
        <v>29</v>
      </c>
      <c r="P54" s="2" t="s">
        <v>24</v>
      </c>
      <c r="Q54" s="20" t="s">
        <v>30</v>
      </c>
      <c r="R54" s="2">
        <v>3</v>
      </c>
      <c r="S54" s="2"/>
      <c r="T54" s="2">
        <f t="shared" si="24"/>
        <v>0.18</v>
      </c>
      <c r="U54" s="49">
        <f t="shared" si="12"/>
        <v>9.8999999999999991E-3</v>
      </c>
      <c r="V54" s="123">
        <f t="shared" si="25"/>
        <v>0.1</v>
      </c>
      <c r="W54" s="125"/>
      <c r="X54" s="121">
        <f t="shared" si="13"/>
        <v>0.1</v>
      </c>
      <c r="Y54" s="154">
        <f t="shared" si="14"/>
        <v>5.5000000000000005E-3</v>
      </c>
      <c r="Z54">
        <f t="shared" si="26"/>
        <v>0</v>
      </c>
      <c r="AA54" s="144">
        <f t="shared" si="27"/>
        <v>0.2</v>
      </c>
      <c r="AB54" s="154">
        <f t="shared" si="15"/>
        <v>1.1000000000000001E-2</v>
      </c>
      <c r="AW54" s="90" t="s">
        <v>248</v>
      </c>
      <c r="AX54" s="52">
        <v>50</v>
      </c>
      <c r="AY54" s="91" t="s">
        <v>250</v>
      </c>
    </row>
    <row r="55" spans="1:51" x14ac:dyDescent="0.25">
      <c r="A55" s="2" t="s">
        <v>44</v>
      </c>
      <c r="B55" s="15">
        <v>213</v>
      </c>
      <c r="C55" s="2">
        <v>4.4999999999999998E-2</v>
      </c>
      <c r="D55" s="2">
        <v>23.59</v>
      </c>
      <c r="E55" s="14">
        <f t="shared" si="10"/>
        <v>2.359E-2</v>
      </c>
      <c r="F55" s="2"/>
      <c r="G55" s="2" t="s">
        <v>14</v>
      </c>
      <c r="H55" s="2">
        <f t="shared" si="23"/>
        <v>132</v>
      </c>
      <c r="I55" s="2"/>
      <c r="J55" s="61"/>
      <c r="K55" s="2">
        <v>3</v>
      </c>
      <c r="L55" s="50" t="str">
        <f t="shared" si="11"/>
        <v/>
      </c>
      <c r="M55" s="2" t="s">
        <v>19</v>
      </c>
      <c r="N55" s="2" t="s">
        <v>20</v>
      </c>
      <c r="O55" s="2" t="s">
        <v>29</v>
      </c>
      <c r="P55" s="2" t="s">
        <v>24</v>
      </c>
      <c r="Q55" s="20" t="s">
        <v>30</v>
      </c>
      <c r="R55" s="2">
        <v>3</v>
      </c>
      <c r="S55" s="2"/>
      <c r="T55" s="2">
        <f t="shared" si="24"/>
        <v>0.18</v>
      </c>
      <c r="U55" s="49">
        <f t="shared" si="12"/>
        <v>4.2461999999999995E-3</v>
      </c>
      <c r="V55" s="123">
        <f t="shared" si="25"/>
        <v>0.1</v>
      </c>
      <c r="W55" s="125"/>
      <c r="X55" s="121">
        <f t="shared" si="13"/>
        <v>0.1</v>
      </c>
      <c r="Y55" s="154">
        <f t="shared" si="14"/>
        <v>2.359E-3</v>
      </c>
      <c r="Z55">
        <f t="shared" si="26"/>
        <v>0</v>
      </c>
      <c r="AA55" s="144">
        <f t="shared" si="27"/>
        <v>0.2</v>
      </c>
      <c r="AB55" s="154">
        <f t="shared" si="15"/>
        <v>4.718E-3</v>
      </c>
      <c r="AW55" s="88" t="s">
        <v>249</v>
      </c>
      <c r="AX55" s="92">
        <v>0.06</v>
      </c>
      <c r="AY55" s="89"/>
    </row>
    <row r="56" spans="1:51" x14ac:dyDescent="0.25">
      <c r="A56" s="2" t="s">
        <v>48</v>
      </c>
      <c r="B56" s="15">
        <v>219</v>
      </c>
      <c r="C56" s="2">
        <v>0.315</v>
      </c>
      <c r="D56" s="1">
        <v>10.59</v>
      </c>
      <c r="E56" s="14">
        <f t="shared" si="10"/>
        <v>1.059E-2</v>
      </c>
      <c r="F56" s="2"/>
      <c r="G56" s="2" t="s">
        <v>14</v>
      </c>
      <c r="H56" s="2">
        <f t="shared" si="23"/>
        <v>134</v>
      </c>
      <c r="I56" s="2">
        <v>23.6</v>
      </c>
      <c r="J56" s="61"/>
      <c r="K56" s="2">
        <v>1</v>
      </c>
      <c r="L56" s="50">
        <f t="shared" si="11"/>
        <v>23.6</v>
      </c>
      <c r="M56" s="2" t="s">
        <v>19</v>
      </c>
      <c r="N56" s="2" t="s">
        <v>20</v>
      </c>
      <c r="O56" s="2" t="s">
        <v>29</v>
      </c>
      <c r="P56" s="2" t="s">
        <v>24</v>
      </c>
      <c r="Q56" s="20" t="s">
        <v>30</v>
      </c>
      <c r="R56" s="2">
        <v>3</v>
      </c>
      <c r="S56" s="2"/>
      <c r="T56" s="2">
        <f t="shared" si="24"/>
        <v>0.18</v>
      </c>
      <c r="U56" s="49">
        <f t="shared" si="12"/>
        <v>1.9062E-3</v>
      </c>
      <c r="V56" s="123">
        <f t="shared" si="25"/>
        <v>0.1</v>
      </c>
      <c r="W56" s="125"/>
      <c r="X56" s="121">
        <f t="shared" si="13"/>
        <v>0.1</v>
      </c>
      <c r="Y56" s="154">
        <f t="shared" si="14"/>
        <v>1.059E-3</v>
      </c>
      <c r="Z56">
        <f t="shared" si="26"/>
        <v>0</v>
      </c>
      <c r="AA56" s="144">
        <f t="shared" si="27"/>
        <v>0.2</v>
      </c>
      <c r="AB56" s="154">
        <f t="shared" si="15"/>
        <v>2.1180000000000001E-3</v>
      </c>
    </row>
    <row r="57" spans="1:51" x14ac:dyDescent="0.25">
      <c r="A57" s="2" t="s">
        <v>217</v>
      </c>
      <c r="B57" s="15">
        <v>181</v>
      </c>
      <c r="C57" s="2">
        <v>1.7999999999999999E-2</v>
      </c>
      <c r="D57" s="2">
        <v>7</v>
      </c>
      <c r="E57" s="14">
        <f t="shared" si="10"/>
        <v>7.0000000000000001E-3</v>
      </c>
      <c r="F57" s="2"/>
      <c r="G57" s="2" t="s">
        <v>211</v>
      </c>
      <c r="H57" s="2">
        <f t="shared" si="23"/>
        <v>135</v>
      </c>
      <c r="I57" s="2">
        <v>7</v>
      </c>
      <c r="J57" s="61"/>
      <c r="K57" s="2">
        <v>5</v>
      </c>
      <c r="L57" s="50">
        <f t="shared" si="11"/>
        <v>1.4</v>
      </c>
      <c r="M57" s="2" t="s">
        <v>15</v>
      </c>
      <c r="N57" s="2" t="s">
        <v>16</v>
      </c>
      <c r="O57" s="2" t="s">
        <v>23</v>
      </c>
      <c r="P57" s="2" t="s">
        <v>24</v>
      </c>
      <c r="Q57" s="20" t="s">
        <v>30</v>
      </c>
      <c r="R57" s="2">
        <v>3</v>
      </c>
      <c r="S57" s="2"/>
      <c r="T57" s="2">
        <f t="shared" si="24"/>
        <v>0.18</v>
      </c>
      <c r="U57" s="49">
        <f t="shared" si="12"/>
        <v>1.2600000000000001E-3</v>
      </c>
      <c r="V57" s="123">
        <f t="shared" si="25"/>
        <v>0.1</v>
      </c>
      <c r="W57" s="125"/>
      <c r="X57" s="121">
        <f t="shared" si="13"/>
        <v>0.1</v>
      </c>
      <c r="Y57" s="154">
        <f t="shared" si="14"/>
        <v>7.000000000000001E-4</v>
      </c>
      <c r="Z57">
        <f t="shared" si="26"/>
        <v>0</v>
      </c>
      <c r="AA57" s="144">
        <f t="shared" si="27"/>
        <v>0.2</v>
      </c>
      <c r="AB57" s="154">
        <f t="shared" si="15"/>
        <v>1.4000000000000002E-3</v>
      </c>
    </row>
    <row r="58" spans="1:51" x14ac:dyDescent="0.25">
      <c r="A58" s="2" t="s">
        <v>45</v>
      </c>
      <c r="B58" s="15">
        <v>214</v>
      </c>
      <c r="C58" s="2">
        <v>0.05</v>
      </c>
      <c r="D58" s="1">
        <v>1</v>
      </c>
      <c r="E58" s="14">
        <f t="shared" si="10"/>
        <v>1E-3</v>
      </c>
      <c r="F58" s="2"/>
      <c r="G58" s="2" t="s">
        <v>14</v>
      </c>
      <c r="H58" s="2">
        <f t="shared" si="23"/>
        <v>136</v>
      </c>
      <c r="I58" s="2"/>
      <c r="J58" s="61"/>
      <c r="K58" s="2">
        <v>2</v>
      </c>
      <c r="L58" s="50" t="str">
        <f t="shared" si="11"/>
        <v/>
      </c>
      <c r="M58" s="2" t="s">
        <v>19</v>
      </c>
      <c r="N58" s="2" t="s">
        <v>20</v>
      </c>
      <c r="O58" s="2" t="s">
        <v>29</v>
      </c>
      <c r="P58" s="2" t="s">
        <v>24</v>
      </c>
      <c r="Q58" s="20" t="s">
        <v>30</v>
      </c>
      <c r="R58" s="2">
        <v>3</v>
      </c>
      <c r="S58" s="2"/>
      <c r="T58" s="2">
        <f t="shared" si="24"/>
        <v>0.18</v>
      </c>
      <c r="U58" s="49">
        <f t="shared" si="12"/>
        <v>1.7999999999999998E-4</v>
      </c>
      <c r="V58" s="123">
        <f t="shared" si="25"/>
        <v>0.1</v>
      </c>
      <c r="W58" s="125"/>
      <c r="X58" s="121">
        <f t="shared" si="13"/>
        <v>0.1</v>
      </c>
      <c r="Y58" s="154">
        <f t="shared" si="14"/>
        <v>1E-4</v>
      </c>
      <c r="Z58">
        <f t="shared" si="26"/>
        <v>0</v>
      </c>
      <c r="AA58" s="144">
        <f t="shared" si="27"/>
        <v>0.2</v>
      </c>
      <c r="AB58" s="154">
        <f t="shared" si="15"/>
        <v>2.0000000000000001E-4</v>
      </c>
    </row>
    <row r="59" spans="1:51" x14ac:dyDescent="0.25">
      <c r="A59" s="2" t="s">
        <v>10</v>
      </c>
      <c r="B59" s="15">
        <v>175</v>
      </c>
      <c r="C59" s="2">
        <v>3.0000000000000001E-3</v>
      </c>
      <c r="D59" s="1">
        <v>7.4999999999999997E-2</v>
      </c>
      <c r="E59" s="14">
        <f t="shared" si="10"/>
        <v>7.4999999999999993E-5</v>
      </c>
      <c r="F59" s="2"/>
      <c r="G59" s="2" t="s">
        <v>14</v>
      </c>
      <c r="H59" s="2">
        <f t="shared" si="23"/>
        <v>138</v>
      </c>
      <c r="I59" s="2"/>
      <c r="J59" s="61"/>
      <c r="K59" s="2">
        <v>1</v>
      </c>
      <c r="L59" s="50" t="str">
        <f t="shared" si="11"/>
        <v/>
      </c>
      <c r="M59" s="2" t="s">
        <v>19</v>
      </c>
      <c r="N59" s="2" t="s">
        <v>20</v>
      </c>
      <c r="O59" s="2" t="s">
        <v>29</v>
      </c>
      <c r="P59" s="2" t="s">
        <v>24</v>
      </c>
      <c r="Q59" s="20" t="s">
        <v>30</v>
      </c>
      <c r="R59" s="2">
        <v>3</v>
      </c>
      <c r="S59" s="2"/>
      <c r="T59" s="2">
        <f t="shared" si="24"/>
        <v>0.18</v>
      </c>
      <c r="U59" s="49">
        <f t="shared" si="12"/>
        <v>1.3499999999999998E-5</v>
      </c>
      <c r="V59" s="123">
        <f t="shared" si="25"/>
        <v>0.1</v>
      </c>
      <c r="W59" s="125"/>
      <c r="X59" s="121">
        <f t="shared" si="13"/>
        <v>0.1</v>
      </c>
      <c r="Y59" s="154">
        <f t="shared" si="14"/>
        <v>7.4999999999999993E-6</v>
      </c>
      <c r="Z59">
        <f t="shared" si="26"/>
        <v>0</v>
      </c>
      <c r="AA59" s="144">
        <f t="shared" si="27"/>
        <v>0.2</v>
      </c>
      <c r="AB59" s="154">
        <f t="shared" si="15"/>
        <v>1.4999999999999999E-5</v>
      </c>
    </row>
    <row r="60" spans="1:51" x14ac:dyDescent="0.25">
      <c r="A60" s="2" t="s">
        <v>218</v>
      </c>
      <c r="B60" s="15">
        <v>148</v>
      </c>
      <c r="C60" s="2">
        <v>4.0000000000000001E-3</v>
      </c>
      <c r="D60" s="1">
        <v>0.01</v>
      </c>
      <c r="E60" s="14">
        <f t="shared" si="10"/>
        <v>1.0000000000000001E-5</v>
      </c>
      <c r="F60" s="2"/>
      <c r="G60" s="2" t="s">
        <v>211</v>
      </c>
      <c r="H60" s="2">
        <f t="shared" si="23"/>
        <v>139</v>
      </c>
      <c r="I60" s="2"/>
      <c r="J60" s="61"/>
      <c r="K60" s="2">
        <v>2</v>
      </c>
      <c r="L60" s="50" t="str">
        <f t="shared" si="11"/>
        <v/>
      </c>
      <c r="M60" s="2" t="s">
        <v>17</v>
      </c>
      <c r="N60" s="2" t="s">
        <v>18</v>
      </c>
      <c r="O60" s="2" t="s">
        <v>28</v>
      </c>
      <c r="P60" s="2" t="s">
        <v>24</v>
      </c>
      <c r="Q60" s="20" t="s">
        <v>30</v>
      </c>
      <c r="R60" s="2">
        <v>3</v>
      </c>
      <c r="S60" s="2"/>
      <c r="T60" s="2">
        <f t="shared" si="24"/>
        <v>0.18</v>
      </c>
      <c r="U60" s="49">
        <f t="shared" si="12"/>
        <v>1.8000000000000001E-6</v>
      </c>
      <c r="V60" s="123">
        <f t="shared" si="25"/>
        <v>0.1</v>
      </c>
      <c r="W60" s="125"/>
      <c r="X60" s="121">
        <f t="shared" si="13"/>
        <v>0.1</v>
      </c>
      <c r="Y60" s="154">
        <f t="shared" si="14"/>
        <v>1.0000000000000002E-6</v>
      </c>
      <c r="Z60">
        <f t="shared" si="26"/>
        <v>0</v>
      </c>
      <c r="AA60" s="144">
        <f t="shared" si="27"/>
        <v>0.2</v>
      </c>
      <c r="AB60" s="154">
        <f t="shared" si="15"/>
        <v>2.0000000000000003E-6</v>
      </c>
    </row>
    <row r="61" spans="1:51" x14ac:dyDescent="0.25">
      <c r="A61" s="2" t="s">
        <v>219</v>
      </c>
      <c r="B61" s="15">
        <v>135</v>
      </c>
      <c r="C61" s="2">
        <v>0.02</v>
      </c>
      <c r="D61" s="1">
        <v>0</v>
      </c>
      <c r="E61" s="14">
        <f t="shared" si="10"/>
        <v>0</v>
      </c>
      <c r="F61" s="2"/>
      <c r="G61" s="2" t="s">
        <v>211</v>
      </c>
      <c r="H61" s="2">
        <f t="shared" si="23"/>
        <v>141</v>
      </c>
      <c r="I61" s="2"/>
      <c r="J61" s="61"/>
      <c r="K61" s="2">
        <v>1</v>
      </c>
      <c r="L61" s="50" t="str">
        <f t="shared" si="11"/>
        <v/>
      </c>
      <c r="M61" s="2" t="s">
        <v>21</v>
      </c>
      <c r="N61" s="2" t="s">
        <v>22</v>
      </c>
      <c r="O61" s="2" t="s">
        <v>29</v>
      </c>
      <c r="P61" s="2" t="s">
        <v>24</v>
      </c>
      <c r="Q61" s="20" t="s">
        <v>30</v>
      </c>
      <c r="R61" s="2">
        <v>3</v>
      </c>
      <c r="S61" s="2"/>
      <c r="T61" s="2">
        <f t="shared" si="24"/>
        <v>0.18</v>
      </c>
      <c r="U61" s="49">
        <f t="shared" si="12"/>
        <v>0</v>
      </c>
      <c r="V61" s="123">
        <f t="shared" si="25"/>
        <v>0.1</v>
      </c>
      <c r="W61" s="125"/>
      <c r="X61" s="121">
        <f t="shared" si="13"/>
        <v>0.1</v>
      </c>
      <c r="Y61" s="154">
        <f t="shared" si="14"/>
        <v>0</v>
      </c>
      <c r="Z61">
        <f t="shared" si="26"/>
        <v>0</v>
      </c>
      <c r="AA61" s="144">
        <f t="shared" si="27"/>
        <v>0.2</v>
      </c>
      <c r="AB61" s="154">
        <f t="shared" si="15"/>
        <v>0</v>
      </c>
    </row>
    <row r="62" spans="1:51" x14ac:dyDescent="0.25">
      <c r="A62" s="2" t="s">
        <v>220</v>
      </c>
      <c r="B62" s="15">
        <v>138</v>
      </c>
      <c r="C62" s="2">
        <v>0.04</v>
      </c>
      <c r="D62" s="2">
        <v>0</v>
      </c>
      <c r="E62" s="14">
        <f t="shared" si="10"/>
        <v>0</v>
      </c>
      <c r="F62" s="2"/>
      <c r="G62" s="2" t="s">
        <v>211</v>
      </c>
      <c r="H62" s="2">
        <f t="shared" si="23"/>
        <v>141</v>
      </c>
      <c r="I62" s="2">
        <v>3.6</v>
      </c>
      <c r="J62" s="61"/>
      <c r="K62" s="2">
        <v>2</v>
      </c>
      <c r="L62" s="50">
        <f t="shared" si="11"/>
        <v>1.8</v>
      </c>
      <c r="M62" s="2" t="s">
        <v>21</v>
      </c>
      <c r="N62" s="2" t="s">
        <v>22</v>
      </c>
      <c r="O62" s="2" t="s">
        <v>29</v>
      </c>
      <c r="P62" s="2" t="s">
        <v>24</v>
      </c>
      <c r="Q62" s="20" t="s">
        <v>30</v>
      </c>
      <c r="R62" s="2">
        <v>3</v>
      </c>
      <c r="S62" s="2"/>
      <c r="T62" s="2">
        <f t="shared" si="24"/>
        <v>0.18</v>
      </c>
      <c r="U62" s="49">
        <f t="shared" si="12"/>
        <v>0</v>
      </c>
      <c r="V62" s="123">
        <f t="shared" si="25"/>
        <v>0.1</v>
      </c>
      <c r="W62" s="125"/>
      <c r="X62" s="121">
        <f t="shared" si="13"/>
        <v>0.1</v>
      </c>
      <c r="Y62" s="154">
        <f t="shared" si="14"/>
        <v>0</v>
      </c>
      <c r="Z62">
        <f t="shared" si="26"/>
        <v>0</v>
      </c>
      <c r="AA62" s="144">
        <f t="shared" si="27"/>
        <v>0.2</v>
      </c>
      <c r="AB62" s="154">
        <f t="shared" si="15"/>
        <v>0</v>
      </c>
    </row>
    <row r="63" spans="1:51" x14ac:dyDescent="0.25">
      <c r="A63" s="2" t="s">
        <v>7</v>
      </c>
      <c r="B63" s="15">
        <v>171</v>
      </c>
      <c r="C63" s="2">
        <v>0.05</v>
      </c>
      <c r="D63" s="2">
        <v>0</v>
      </c>
      <c r="E63" s="14">
        <f t="shared" si="10"/>
        <v>0</v>
      </c>
      <c r="F63" s="2"/>
      <c r="G63" s="2" t="s">
        <v>14</v>
      </c>
      <c r="H63" s="2">
        <f t="shared" si="23"/>
        <v>141</v>
      </c>
      <c r="I63" s="2">
        <v>5.5</v>
      </c>
      <c r="J63" s="61"/>
      <c r="K63" s="2">
        <v>3</v>
      </c>
      <c r="L63" s="50">
        <f t="shared" si="11"/>
        <v>1.8333333333333333</v>
      </c>
      <c r="M63" s="2" t="s">
        <v>15</v>
      </c>
      <c r="N63" s="2" t="s">
        <v>16</v>
      </c>
      <c r="O63" s="2" t="s">
        <v>23</v>
      </c>
      <c r="P63" s="2" t="s">
        <v>24</v>
      </c>
      <c r="Q63" s="20" t="s">
        <v>30</v>
      </c>
      <c r="R63" s="2">
        <v>3</v>
      </c>
      <c r="S63" s="2"/>
      <c r="T63" s="2">
        <f t="shared" si="24"/>
        <v>0.18</v>
      </c>
      <c r="U63" s="49">
        <f t="shared" si="12"/>
        <v>0</v>
      </c>
      <c r="V63" s="123">
        <f t="shared" si="25"/>
        <v>0.1</v>
      </c>
      <c r="W63" s="125"/>
      <c r="X63" s="121">
        <f t="shared" si="13"/>
        <v>0.1</v>
      </c>
      <c r="Y63" s="154">
        <f t="shared" si="14"/>
        <v>0</v>
      </c>
      <c r="Z63">
        <f t="shared" si="26"/>
        <v>0</v>
      </c>
      <c r="AA63" s="144">
        <f t="shared" si="27"/>
        <v>0.2</v>
      </c>
      <c r="AB63" s="154">
        <f t="shared" si="15"/>
        <v>0</v>
      </c>
    </row>
    <row r="64" spans="1:51" x14ac:dyDescent="0.25">
      <c r="A64" s="2" t="s">
        <v>76</v>
      </c>
      <c r="B64" s="15">
        <v>212</v>
      </c>
      <c r="C64" s="2">
        <v>0.115</v>
      </c>
      <c r="D64" s="2">
        <v>700</v>
      </c>
      <c r="E64" s="14">
        <f t="shared" si="10"/>
        <v>0.7</v>
      </c>
      <c r="F64" s="2"/>
      <c r="G64" s="2" t="s">
        <v>14</v>
      </c>
      <c r="H64" s="2">
        <f t="shared" si="23"/>
        <v>87.5</v>
      </c>
      <c r="I64" s="2"/>
      <c r="J64" s="61"/>
      <c r="K64" s="2">
        <v>1</v>
      </c>
      <c r="L64" s="50" t="str">
        <f t="shared" si="11"/>
        <v/>
      </c>
      <c r="M64" s="2" t="s">
        <v>15</v>
      </c>
      <c r="N64" s="2" t="s">
        <v>16</v>
      </c>
      <c r="O64" s="2" t="s">
        <v>61</v>
      </c>
      <c r="P64" s="2" t="s">
        <v>24</v>
      </c>
      <c r="Q64" s="20" t="s">
        <v>30</v>
      </c>
      <c r="R64" s="2">
        <v>3</v>
      </c>
      <c r="S64" s="2"/>
      <c r="T64" s="2">
        <f t="shared" si="24"/>
        <v>0.18</v>
      </c>
      <c r="U64" s="49">
        <f t="shared" si="12"/>
        <v>0.126</v>
      </c>
      <c r="V64" s="123">
        <f t="shared" si="25"/>
        <v>0.1</v>
      </c>
      <c r="W64" s="125"/>
      <c r="X64" s="121">
        <f t="shared" si="13"/>
        <v>0.1</v>
      </c>
      <c r="Y64" s="154">
        <f t="shared" si="14"/>
        <v>6.9999999999999993E-2</v>
      </c>
      <c r="Z64">
        <f t="shared" si="26"/>
        <v>0</v>
      </c>
      <c r="AA64" s="144">
        <f t="shared" si="27"/>
        <v>0.2</v>
      </c>
      <c r="AB64" s="154">
        <f t="shared" si="15"/>
        <v>0.13999999999999999</v>
      </c>
    </row>
    <row r="65" spans="1:28" x14ac:dyDescent="0.25">
      <c r="A65" s="2" t="s">
        <v>58</v>
      </c>
      <c r="B65" s="15">
        <v>233</v>
      </c>
      <c r="C65" s="2"/>
      <c r="D65" s="2"/>
      <c r="E65" s="14">
        <f t="shared" si="10"/>
        <v>0</v>
      </c>
      <c r="F65" s="2"/>
      <c r="G65" s="2" t="s">
        <v>14</v>
      </c>
      <c r="H65" s="2">
        <f t="shared" si="23"/>
        <v>141</v>
      </c>
      <c r="I65" s="2">
        <v>7.5</v>
      </c>
      <c r="J65" s="61"/>
      <c r="K65" s="2">
        <v>4</v>
      </c>
      <c r="L65" s="50">
        <f t="shared" si="11"/>
        <v>1.875</v>
      </c>
      <c r="M65" s="2" t="s">
        <v>15</v>
      </c>
      <c r="N65" s="2" t="s">
        <v>16</v>
      </c>
      <c r="O65" s="2" t="s">
        <v>61</v>
      </c>
      <c r="P65" s="2" t="s">
        <v>24</v>
      </c>
      <c r="Q65" s="20" t="s">
        <v>30</v>
      </c>
      <c r="R65" s="2">
        <v>3</v>
      </c>
      <c r="S65" s="2"/>
      <c r="T65" s="2">
        <f t="shared" si="24"/>
        <v>0.18</v>
      </c>
      <c r="U65" s="49">
        <f t="shared" si="12"/>
        <v>0</v>
      </c>
      <c r="V65" s="123">
        <f t="shared" si="25"/>
        <v>0.1</v>
      </c>
      <c r="W65" s="125"/>
      <c r="X65" s="121">
        <f t="shared" si="13"/>
        <v>0.1</v>
      </c>
      <c r="Y65" s="154">
        <f t="shared" si="14"/>
        <v>0</v>
      </c>
      <c r="Z65">
        <f t="shared" si="26"/>
        <v>0</v>
      </c>
      <c r="AA65" s="144">
        <f t="shared" si="27"/>
        <v>0.2</v>
      </c>
      <c r="AB65" s="154">
        <f t="shared" si="15"/>
        <v>0</v>
      </c>
    </row>
    <row r="66" spans="1:28" x14ac:dyDescent="0.25">
      <c r="A66" s="2" t="s">
        <v>70</v>
      </c>
      <c r="B66" s="15">
        <v>249</v>
      </c>
      <c r="C66" s="2">
        <v>1.2</v>
      </c>
      <c r="D66" s="2">
        <v>350</v>
      </c>
      <c r="E66" s="14">
        <f t="shared" si="10"/>
        <v>0.35</v>
      </c>
      <c r="F66" s="2"/>
      <c r="G66" s="2" t="s">
        <v>14</v>
      </c>
      <c r="H66" s="2">
        <f t="shared" si="23"/>
        <v>107.5</v>
      </c>
      <c r="I66" s="2">
        <v>9.8000000000000007</v>
      </c>
      <c r="J66" s="61"/>
      <c r="K66" s="2">
        <v>1</v>
      </c>
      <c r="L66" s="50">
        <f t="shared" si="11"/>
        <v>9.8000000000000007</v>
      </c>
      <c r="M66" s="2" t="s">
        <v>15</v>
      </c>
      <c r="N66" s="2" t="s">
        <v>16</v>
      </c>
      <c r="O66" s="2" t="s">
        <v>29</v>
      </c>
      <c r="P66" s="2" t="s">
        <v>24</v>
      </c>
      <c r="Q66" s="20" t="s">
        <v>30</v>
      </c>
      <c r="R66" s="2">
        <v>3</v>
      </c>
      <c r="S66" s="2"/>
      <c r="T66" s="2">
        <f t="shared" si="24"/>
        <v>0.18</v>
      </c>
      <c r="U66" s="49">
        <f t="shared" si="12"/>
        <v>6.3E-2</v>
      </c>
      <c r="V66" s="123">
        <f t="shared" si="25"/>
        <v>0.1</v>
      </c>
      <c r="W66" s="125"/>
      <c r="X66" s="121">
        <f t="shared" si="13"/>
        <v>0.1</v>
      </c>
      <c r="Y66" s="154">
        <f t="shared" si="14"/>
        <v>3.4999999999999996E-2</v>
      </c>
      <c r="Z66">
        <f t="shared" si="26"/>
        <v>0</v>
      </c>
      <c r="AA66" s="144">
        <f t="shared" si="27"/>
        <v>0.2</v>
      </c>
      <c r="AB66" s="154">
        <f t="shared" si="15"/>
        <v>6.9999999999999993E-2</v>
      </c>
    </row>
    <row r="67" spans="1:28" x14ac:dyDescent="0.25">
      <c r="A67" s="2" t="s">
        <v>51</v>
      </c>
      <c r="B67" s="15">
        <v>224</v>
      </c>
      <c r="C67" s="2">
        <v>0.11</v>
      </c>
      <c r="D67" s="2">
        <v>400</v>
      </c>
      <c r="E67" s="14">
        <f t="shared" si="10"/>
        <v>0.4</v>
      </c>
      <c r="F67" s="2"/>
      <c r="G67" s="2" t="s">
        <v>14</v>
      </c>
      <c r="H67" s="2">
        <f t="shared" si="23"/>
        <v>103</v>
      </c>
      <c r="I67" s="2"/>
      <c r="J67" s="61"/>
      <c r="K67" s="2">
        <v>3</v>
      </c>
      <c r="L67" s="50" t="str">
        <f t="shared" ref="L67:L128" si="28">IF(ISBLANK(I67),"",I67/K67)</f>
        <v/>
      </c>
      <c r="M67" s="2" t="s">
        <v>21</v>
      </c>
      <c r="N67" s="2" t="s">
        <v>22</v>
      </c>
      <c r="O67" s="2" t="s">
        <v>29</v>
      </c>
      <c r="P67" s="2" t="s">
        <v>24</v>
      </c>
      <c r="Q67" s="20" t="s">
        <v>30</v>
      </c>
      <c r="R67" s="2">
        <v>3</v>
      </c>
      <c r="S67" s="2"/>
      <c r="T67" s="2">
        <f t="shared" si="24"/>
        <v>0.18</v>
      </c>
      <c r="U67" s="49">
        <f t="shared" si="12"/>
        <v>7.1999999999999995E-2</v>
      </c>
      <c r="V67" s="123">
        <f t="shared" si="25"/>
        <v>0.1</v>
      </c>
      <c r="W67" s="125"/>
      <c r="X67" s="121">
        <f t="shared" ref="X67:X128" si="29">IF(ISBLANK(W67),V67,W67)</f>
        <v>0.1</v>
      </c>
      <c r="Y67" s="154">
        <f t="shared" si="14"/>
        <v>4.0000000000000008E-2</v>
      </c>
      <c r="Z67">
        <f t="shared" si="26"/>
        <v>0</v>
      </c>
      <c r="AA67" s="144">
        <f t="shared" si="27"/>
        <v>0.2</v>
      </c>
      <c r="AB67" s="154">
        <f t="shared" si="15"/>
        <v>8.0000000000000016E-2</v>
      </c>
    </row>
    <row r="68" spans="1:28" x14ac:dyDescent="0.25">
      <c r="A68" s="2" t="s">
        <v>67</v>
      </c>
      <c r="B68" s="15">
        <v>244</v>
      </c>
      <c r="C68" s="2"/>
      <c r="D68" s="2"/>
      <c r="E68" s="14">
        <f t="shared" si="10"/>
        <v>0</v>
      </c>
      <c r="F68" s="2"/>
      <c r="G68" s="2" t="s">
        <v>14</v>
      </c>
      <c r="H68" s="2">
        <f t="shared" ref="H68:H99" si="30">_xlfn.RANK.AVG(D68,D$4:D$148)</f>
        <v>141</v>
      </c>
      <c r="I68" s="2">
        <v>4.2</v>
      </c>
      <c r="J68" s="61"/>
      <c r="K68" s="2">
        <v>2</v>
      </c>
      <c r="L68" s="50">
        <f t="shared" si="28"/>
        <v>2.1</v>
      </c>
      <c r="M68" s="2" t="s">
        <v>21</v>
      </c>
      <c r="N68" s="2" t="s">
        <v>22</v>
      </c>
      <c r="O68" s="2" t="s">
        <v>29</v>
      </c>
      <c r="P68" s="2" t="s">
        <v>24</v>
      </c>
      <c r="Q68" s="20" t="s">
        <v>30</v>
      </c>
      <c r="R68" s="2">
        <v>3</v>
      </c>
      <c r="S68" s="2"/>
      <c r="T68" s="2">
        <f t="shared" ref="T68:T95" si="31">AI$19</f>
        <v>0.18</v>
      </c>
      <c r="U68" s="49">
        <f t="shared" si="12"/>
        <v>0</v>
      </c>
      <c r="V68" s="123">
        <f t="shared" ref="V68:V99" si="32">VLOOKUP(Q68,AD$4:AM$14,9)</f>
        <v>0.1</v>
      </c>
      <c r="W68" s="125"/>
      <c r="X68" s="121">
        <f t="shared" si="29"/>
        <v>0.1</v>
      </c>
      <c r="Y68" s="154">
        <f t="shared" si="14"/>
        <v>0</v>
      </c>
      <c r="Z68">
        <f t="shared" ref="Z68:Z99" si="33">IF(H68&lt;=AM$19,Y68,0)</f>
        <v>0</v>
      </c>
      <c r="AA68" s="144">
        <f t="shared" ref="AA68:AA99" si="34">VLOOKUP(R68,AP$19:AR$21,3)</f>
        <v>0.2</v>
      </c>
      <c r="AB68" s="154">
        <f t="shared" si="15"/>
        <v>0</v>
      </c>
    </row>
    <row r="69" spans="1:28" x14ac:dyDescent="0.25">
      <c r="A69" s="2" t="s">
        <v>69</v>
      </c>
      <c r="B69" s="15">
        <v>248</v>
      </c>
      <c r="C69" s="2">
        <v>0.27</v>
      </c>
      <c r="D69" s="2">
        <v>1024</v>
      </c>
      <c r="E69" s="14">
        <f t="shared" ref="E69:E132" si="35">D69/1000</f>
        <v>1.024</v>
      </c>
      <c r="F69" s="2"/>
      <c r="G69" s="2" t="s">
        <v>14</v>
      </c>
      <c r="H69" s="2">
        <f t="shared" si="30"/>
        <v>69</v>
      </c>
      <c r="I69" s="2">
        <v>14.5</v>
      </c>
      <c r="J69" s="61">
        <v>32</v>
      </c>
      <c r="K69" s="2">
        <v>2</v>
      </c>
      <c r="L69" s="50">
        <f t="shared" si="28"/>
        <v>7.25</v>
      </c>
      <c r="M69" s="2" t="s">
        <v>21</v>
      </c>
      <c r="N69" s="2" t="s">
        <v>22</v>
      </c>
      <c r="O69" s="2" t="s">
        <v>29</v>
      </c>
      <c r="P69" s="2" t="s">
        <v>24</v>
      </c>
      <c r="Q69" s="20" t="s">
        <v>30</v>
      </c>
      <c r="R69" s="2">
        <v>3</v>
      </c>
      <c r="S69" s="2"/>
      <c r="T69" s="2">
        <f t="shared" si="31"/>
        <v>0.18</v>
      </c>
      <c r="U69" s="49">
        <f t="shared" ref="U69:U132" si="36">E69*T69</f>
        <v>0.18431999999999998</v>
      </c>
      <c r="V69" s="123">
        <f t="shared" si="32"/>
        <v>0.1</v>
      </c>
      <c r="W69" s="125"/>
      <c r="X69" s="121">
        <f t="shared" si="29"/>
        <v>0.1</v>
      </c>
      <c r="Y69" s="154">
        <f t="shared" ref="Y69:Y132" si="37">E69*X69</f>
        <v>0.1024</v>
      </c>
      <c r="Z69">
        <f t="shared" si="33"/>
        <v>0</v>
      </c>
      <c r="AA69" s="144">
        <f t="shared" si="34"/>
        <v>0.2</v>
      </c>
      <c r="AB69" s="154">
        <f t="shared" ref="AB69:AB132" si="38">AA69*E69</f>
        <v>0.20480000000000001</v>
      </c>
    </row>
    <row r="70" spans="1:28" x14ac:dyDescent="0.25">
      <c r="A70" s="2" t="s">
        <v>38</v>
      </c>
      <c r="B70" s="15">
        <v>201</v>
      </c>
      <c r="C70" s="2">
        <v>0.2</v>
      </c>
      <c r="D70" s="2">
        <v>1200</v>
      </c>
      <c r="E70" s="14">
        <f t="shared" si="35"/>
        <v>1.2</v>
      </c>
      <c r="F70" s="2"/>
      <c r="G70" s="2" t="s">
        <v>14</v>
      </c>
      <c r="H70" s="2">
        <f t="shared" si="30"/>
        <v>63</v>
      </c>
      <c r="I70" s="2">
        <v>24.5</v>
      </c>
      <c r="J70" s="61"/>
      <c r="K70" s="2">
        <v>1</v>
      </c>
      <c r="L70" s="50">
        <f t="shared" si="28"/>
        <v>24.5</v>
      </c>
      <c r="M70" s="2" t="s">
        <v>17</v>
      </c>
      <c r="N70" s="2" t="s">
        <v>18</v>
      </c>
      <c r="O70" s="2" t="s">
        <v>28</v>
      </c>
      <c r="P70" s="2" t="s">
        <v>24</v>
      </c>
      <c r="Q70" s="20" t="s">
        <v>30</v>
      </c>
      <c r="R70" s="2">
        <v>3</v>
      </c>
      <c r="S70" s="2"/>
      <c r="T70" s="2">
        <f t="shared" si="31"/>
        <v>0.18</v>
      </c>
      <c r="U70" s="49">
        <f t="shared" si="36"/>
        <v>0.216</v>
      </c>
      <c r="V70" s="123">
        <f t="shared" si="32"/>
        <v>0.1</v>
      </c>
      <c r="W70" s="125"/>
      <c r="X70" s="121">
        <f t="shared" si="29"/>
        <v>0.1</v>
      </c>
      <c r="Y70" s="154">
        <f t="shared" si="37"/>
        <v>0.12</v>
      </c>
      <c r="Z70">
        <f t="shared" si="33"/>
        <v>0</v>
      </c>
      <c r="AA70" s="144">
        <f t="shared" si="34"/>
        <v>0.2</v>
      </c>
      <c r="AB70" s="154">
        <f t="shared" si="38"/>
        <v>0.24</v>
      </c>
    </row>
    <row r="71" spans="1:28" x14ac:dyDescent="0.25">
      <c r="A71" s="27" t="s">
        <v>73</v>
      </c>
      <c r="B71" s="26">
        <v>196</v>
      </c>
      <c r="C71" s="27">
        <v>0.9</v>
      </c>
      <c r="D71" s="27">
        <v>4275</v>
      </c>
      <c r="E71" s="14">
        <f t="shared" si="35"/>
        <v>4.2750000000000004</v>
      </c>
      <c r="F71" s="27"/>
      <c r="G71" s="27" t="s">
        <v>14</v>
      </c>
      <c r="H71" s="27">
        <f t="shared" si="30"/>
        <v>32.5</v>
      </c>
      <c r="I71" s="27">
        <v>53</v>
      </c>
      <c r="J71" s="62"/>
      <c r="K71" s="27">
        <v>3</v>
      </c>
      <c r="L71" s="50">
        <f t="shared" si="28"/>
        <v>17.666666666666668</v>
      </c>
      <c r="M71" s="27" t="s">
        <v>15</v>
      </c>
      <c r="N71" s="27" t="s">
        <v>16</v>
      </c>
      <c r="O71" s="27" t="s">
        <v>23</v>
      </c>
      <c r="P71" s="27" t="s">
        <v>24</v>
      </c>
      <c r="Q71" s="28" t="s">
        <v>30</v>
      </c>
      <c r="R71" s="27">
        <v>3</v>
      </c>
      <c r="S71" s="27"/>
      <c r="T71" s="27">
        <f t="shared" si="31"/>
        <v>0.18</v>
      </c>
      <c r="U71" s="49">
        <f t="shared" si="36"/>
        <v>0.76950000000000007</v>
      </c>
      <c r="V71" s="123">
        <f t="shared" si="32"/>
        <v>0.1</v>
      </c>
      <c r="W71" s="146"/>
      <c r="X71" s="121">
        <f t="shared" si="29"/>
        <v>0.1</v>
      </c>
      <c r="Y71" s="154">
        <f t="shared" si="37"/>
        <v>0.42750000000000005</v>
      </c>
      <c r="Z71">
        <f t="shared" si="33"/>
        <v>0</v>
      </c>
      <c r="AA71" s="144">
        <f t="shared" si="34"/>
        <v>0.2</v>
      </c>
      <c r="AB71" s="154">
        <f t="shared" si="38"/>
        <v>0.85500000000000009</v>
      </c>
    </row>
    <row r="72" spans="1:28" x14ac:dyDescent="0.25">
      <c r="A72" s="13" t="s">
        <v>88</v>
      </c>
      <c r="B72" s="12">
        <v>58</v>
      </c>
      <c r="C72" s="13">
        <v>1.4</v>
      </c>
      <c r="D72" s="29">
        <v>7000</v>
      </c>
      <c r="E72" s="14">
        <f t="shared" si="35"/>
        <v>7</v>
      </c>
      <c r="F72" s="13" t="s">
        <v>133</v>
      </c>
      <c r="G72" s="13" t="s">
        <v>14</v>
      </c>
      <c r="H72" s="13">
        <f t="shared" si="30"/>
        <v>15</v>
      </c>
      <c r="I72" s="13">
        <v>5.3</v>
      </c>
      <c r="J72" s="60">
        <v>8</v>
      </c>
      <c r="K72" s="13">
        <v>2</v>
      </c>
      <c r="L72" s="50">
        <f t="shared" si="28"/>
        <v>2.65</v>
      </c>
      <c r="M72" s="13" t="s">
        <v>135</v>
      </c>
      <c r="N72" s="13" t="s">
        <v>136</v>
      </c>
      <c r="O72" s="13" t="s">
        <v>143</v>
      </c>
      <c r="P72" s="13" t="s">
        <v>144</v>
      </c>
      <c r="Q72" s="30" t="s">
        <v>83</v>
      </c>
      <c r="R72" s="13">
        <v>3</v>
      </c>
      <c r="S72" s="13"/>
      <c r="T72" s="13">
        <f t="shared" si="31"/>
        <v>0.18</v>
      </c>
      <c r="U72" s="49">
        <f t="shared" si="36"/>
        <v>1.26</v>
      </c>
      <c r="V72" s="123">
        <f t="shared" si="32"/>
        <v>0.3</v>
      </c>
      <c r="W72" s="125"/>
      <c r="X72" s="121">
        <f t="shared" si="29"/>
        <v>0.3</v>
      </c>
      <c r="Y72" s="154">
        <f t="shared" si="37"/>
        <v>2.1</v>
      </c>
      <c r="Z72">
        <f t="shared" si="33"/>
        <v>2.1</v>
      </c>
      <c r="AA72" s="144">
        <f t="shared" si="34"/>
        <v>0.2</v>
      </c>
      <c r="AB72" s="154">
        <f t="shared" si="38"/>
        <v>1.4000000000000001</v>
      </c>
    </row>
    <row r="73" spans="1:28" x14ac:dyDescent="0.25">
      <c r="A73" s="2" t="s">
        <v>85</v>
      </c>
      <c r="B73" s="15">
        <v>44</v>
      </c>
      <c r="C73" s="2">
        <v>1.2</v>
      </c>
      <c r="D73" s="3">
        <v>5200</v>
      </c>
      <c r="E73" s="14">
        <f t="shared" si="35"/>
        <v>5.2</v>
      </c>
      <c r="F73" s="2" t="s">
        <v>130</v>
      </c>
      <c r="G73" s="2" t="s">
        <v>14</v>
      </c>
      <c r="H73" s="2">
        <f t="shared" si="30"/>
        <v>20</v>
      </c>
      <c r="I73" s="2">
        <v>5.2</v>
      </c>
      <c r="J73" s="61">
        <v>20.9</v>
      </c>
      <c r="K73" s="2">
        <v>5</v>
      </c>
      <c r="L73" s="50">
        <f t="shared" si="28"/>
        <v>1.04</v>
      </c>
      <c r="M73" s="2" t="s">
        <v>135</v>
      </c>
      <c r="N73" s="2" t="s">
        <v>136</v>
      </c>
      <c r="O73" s="2" t="s">
        <v>143</v>
      </c>
      <c r="P73" s="2" t="s">
        <v>144</v>
      </c>
      <c r="Q73" s="21" t="s">
        <v>83</v>
      </c>
      <c r="R73" s="2">
        <v>3</v>
      </c>
      <c r="S73" s="2"/>
      <c r="T73" s="2">
        <f t="shared" si="31"/>
        <v>0.18</v>
      </c>
      <c r="U73" s="49">
        <f t="shared" si="36"/>
        <v>0.93599999999999994</v>
      </c>
      <c r="V73" s="123">
        <f t="shared" si="32"/>
        <v>0.3</v>
      </c>
      <c r="W73" s="125"/>
      <c r="X73" s="121">
        <f t="shared" si="29"/>
        <v>0.3</v>
      </c>
      <c r="Y73" s="154">
        <f t="shared" si="37"/>
        <v>1.56</v>
      </c>
      <c r="Z73">
        <f t="shared" si="33"/>
        <v>1.56</v>
      </c>
      <c r="AA73" s="144">
        <f t="shared" si="34"/>
        <v>0.2</v>
      </c>
      <c r="AB73" s="154">
        <f t="shared" si="38"/>
        <v>1.04</v>
      </c>
    </row>
    <row r="74" spans="1:28" x14ac:dyDescent="0.25">
      <c r="A74" s="2" t="s">
        <v>86</v>
      </c>
      <c r="B74" s="15">
        <v>56</v>
      </c>
      <c r="C74" s="2">
        <v>0.72</v>
      </c>
      <c r="D74" s="4">
        <v>3500</v>
      </c>
      <c r="E74" s="14">
        <f t="shared" si="35"/>
        <v>3.5</v>
      </c>
      <c r="F74" s="2" t="s">
        <v>131</v>
      </c>
      <c r="G74" s="2" t="s">
        <v>14</v>
      </c>
      <c r="H74" s="2">
        <f t="shared" si="30"/>
        <v>40</v>
      </c>
      <c r="I74" s="2">
        <v>5.35</v>
      </c>
      <c r="J74" s="61">
        <v>14.8</v>
      </c>
      <c r="K74" s="2">
        <v>5</v>
      </c>
      <c r="L74" s="50">
        <f t="shared" si="28"/>
        <v>1.0699999999999998</v>
      </c>
      <c r="M74" s="2" t="s">
        <v>135</v>
      </c>
      <c r="N74" s="2" t="s">
        <v>136</v>
      </c>
      <c r="O74" s="2" t="s">
        <v>143</v>
      </c>
      <c r="P74" s="2" t="s">
        <v>144</v>
      </c>
      <c r="Q74" s="21" t="s">
        <v>83</v>
      </c>
      <c r="R74" s="2">
        <v>3</v>
      </c>
      <c r="S74" s="2"/>
      <c r="T74" s="2">
        <f t="shared" si="31"/>
        <v>0.18</v>
      </c>
      <c r="U74" s="49">
        <f t="shared" si="36"/>
        <v>0.63</v>
      </c>
      <c r="V74" s="123">
        <f t="shared" si="32"/>
        <v>0.3</v>
      </c>
      <c r="W74" s="125"/>
      <c r="X74" s="121">
        <f t="shared" si="29"/>
        <v>0.3</v>
      </c>
      <c r="Y74" s="154">
        <f t="shared" si="37"/>
        <v>1.05</v>
      </c>
      <c r="Z74">
        <f t="shared" si="33"/>
        <v>0</v>
      </c>
      <c r="AA74" s="144">
        <f t="shared" si="34"/>
        <v>0.2</v>
      </c>
      <c r="AB74" s="154">
        <f t="shared" si="38"/>
        <v>0.70000000000000007</v>
      </c>
    </row>
    <row r="75" spans="1:28" x14ac:dyDescent="0.25">
      <c r="A75" s="2" t="s">
        <v>99</v>
      </c>
      <c r="B75" s="15">
        <v>240</v>
      </c>
      <c r="C75" s="2">
        <v>1140</v>
      </c>
      <c r="D75" s="1">
        <v>3300</v>
      </c>
      <c r="E75" s="14">
        <f t="shared" si="35"/>
        <v>3.3</v>
      </c>
      <c r="F75" s="2"/>
      <c r="G75" s="2" t="s">
        <v>14</v>
      </c>
      <c r="H75" s="2">
        <f t="shared" si="30"/>
        <v>41</v>
      </c>
      <c r="I75" s="2">
        <v>10</v>
      </c>
      <c r="J75" s="61"/>
      <c r="K75" s="2">
        <v>5</v>
      </c>
      <c r="L75" s="50">
        <f t="shared" si="28"/>
        <v>2</v>
      </c>
      <c r="M75" s="2" t="s">
        <v>137</v>
      </c>
      <c r="N75" s="2" t="s">
        <v>138</v>
      </c>
      <c r="O75" s="2" t="s">
        <v>145</v>
      </c>
      <c r="P75" s="2" t="s">
        <v>24</v>
      </c>
      <c r="Q75" s="21" t="s">
        <v>83</v>
      </c>
      <c r="R75" s="2">
        <v>3</v>
      </c>
      <c r="S75" s="2"/>
      <c r="T75" s="2">
        <f t="shared" si="31"/>
        <v>0.18</v>
      </c>
      <c r="U75" s="49">
        <f t="shared" si="36"/>
        <v>0.59399999999999997</v>
      </c>
      <c r="V75" s="123">
        <f t="shared" si="32"/>
        <v>0.3</v>
      </c>
      <c r="W75" s="125"/>
      <c r="X75" s="121">
        <f t="shared" si="29"/>
        <v>0.3</v>
      </c>
      <c r="Y75" s="154">
        <f t="shared" si="37"/>
        <v>0.98999999999999988</v>
      </c>
      <c r="Z75">
        <f t="shared" si="33"/>
        <v>0</v>
      </c>
      <c r="AA75" s="144">
        <f t="shared" si="34"/>
        <v>0.2</v>
      </c>
      <c r="AB75" s="154">
        <f t="shared" si="38"/>
        <v>0.66</v>
      </c>
    </row>
    <row r="76" spans="1:28" x14ac:dyDescent="0.25">
      <c r="A76" s="2" t="s">
        <v>89</v>
      </c>
      <c r="B76" s="15">
        <v>170</v>
      </c>
      <c r="C76" s="2">
        <v>0.75</v>
      </c>
      <c r="D76" s="1">
        <v>3000</v>
      </c>
      <c r="E76" s="14">
        <f t="shared" si="35"/>
        <v>3</v>
      </c>
      <c r="F76" s="2"/>
      <c r="G76" s="2" t="s">
        <v>14</v>
      </c>
      <c r="H76" s="2">
        <f t="shared" si="30"/>
        <v>44.5</v>
      </c>
      <c r="I76" s="2">
        <v>8</v>
      </c>
      <c r="J76" s="61"/>
      <c r="K76" s="2">
        <v>3</v>
      </c>
      <c r="L76" s="50">
        <f t="shared" si="28"/>
        <v>2.6666666666666665</v>
      </c>
      <c r="M76" s="2" t="s">
        <v>80</v>
      </c>
      <c r="N76" s="2" t="s">
        <v>81</v>
      </c>
      <c r="O76" s="2" t="s">
        <v>82</v>
      </c>
      <c r="P76" s="2" t="s">
        <v>24</v>
      </c>
      <c r="Q76" s="21" t="s">
        <v>83</v>
      </c>
      <c r="R76" s="2">
        <v>3</v>
      </c>
      <c r="S76" s="2"/>
      <c r="T76" s="2">
        <f t="shared" si="31"/>
        <v>0.18</v>
      </c>
      <c r="U76" s="49">
        <f t="shared" si="36"/>
        <v>0.54</v>
      </c>
      <c r="V76" s="123">
        <f t="shared" si="32"/>
        <v>0.3</v>
      </c>
      <c r="W76" s="125"/>
      <c r="X76" s="121">
        <f t="shared" si="29"/>
        <v>0.3</v>
      </c>
      <c r="Y76" s="154">
        <f t="shared" si="37"/>
        <v>0.89999999999999991</v>
      </c>
      <c r="Z76">
        <f t="shared" si="33"/>
        <v>0</v>
      </c>
      <c r="AA76" s="144">
        <f t="shared" si="34"/>
        <v>0.2</v>
      </c>
      <c r="AB76" s="154">
        <f t="shared" si="38"/>
        <v>0.60000000000000009</v>
      </c>
    </row>
    <row r="77" spans="1:28" x14ac:dyDescent="0.25">
      <c r="A77" s="2" t="s">
        <v>87</v>
      </c>
      <c r="B77" s="15">
        <v>57</v>
      </c>
      <c r="C77" s="2">
        <v>0.5</v>
      </c>
      <c r="D77" s="3">
        <v>2800</v>
      </c>
      <c r="E77" s="14">
        <f t="shared" si="35"/>
        <v>2.8</v>
      </c>
      <c r="F77" s="2" t="s">
        <v>132</v>
      </c>
      <c r="G77" s="2" t="s">
        <v>14</v>
      </c>
      <c r="H77" s="2">
        <f t="shared" si="30"/>
        <v>48.5</v>
      </c>
      <c r="I77" s="2">
        <v>6</v>
      </c>
      <c r="J77" s="61">
        <v>22.6</v>
      </c>
      <c r="K77" s="2">
        <v>3</v>
      </c>
      <c r="L77" s="50">
        <f t="shared" si="28"/>
        <v>2</v>
      </c>
      <c r="M77" s="2" t="s">
        <v>135</v>
      </c>
      <c r="N77" s="2" t="s">
        <v>136</v>
      </c>
      <c r="O77" s="2" t="s">
        <v>143</v>
      </c>
      <c r="P77" s="2" t="s">
        <v>144</v>
      </c>
      <c r="Q77" s="21" t="s">
        <v>83</v>
      </c>
      <c r="R77" s="2">
        <v>3</v>
      </c>
      <c r="S77" s="2"/>
      <c r="T77" s="2">
        <f t="shared" si="31"/>
        <v>0.18</v>
      </c>
      <c r="U77" s="49">
        <f t="shared" si="36"/>
        <v>0.504</v>
      </c>
      <c r="V77" s="123">
        <f t="shared" si="32"/>
        <v>0.3</v>
      </c>
      <c r="W77" s="125"/>
      <c r="X77" s="121">
        <f t="shared" si="29"/>
        <v>0.3</v>
      </c>
      <c r="Y77" s="154">
        <f t="shared" si="37"/>
        <v>0.84</v>
      </c>
      <c r="Z77">
        <f t="shared" si="33"/>
        <v>0</v>
      </c>
      <c r="AA77" s="144">
        <f t="shared" si="34"/>
        <v>0.2</v>
      </c>
      <c r="AB77" s="154">
        <f t="shared" si="38"/>
        <v>0.55999999999999994</v>
      </c>
    </row>
    <row r="78" spans="1:28" x14ac:dyDescent="0.25">
      <c r="A78" s="2" t="s">
        <v>93</v>
      </c>
      <c r="B78" s="15">
        <v>202</v>
      </c>
      <c r="C78" s="2">
        <v>0.6</v>
      </c>
      <c r="D78" s="1">
        <v>2592</v>
      </c>
      <c r="E78" s="14">
        <f t="shared" si="35"/>
        <v>2.5920000000000001</v>
      </c>
      <c r="F78" s="2"/>
      <c r="G78" s="2" t="s">
        <v>14</v>
      </c>
      <c r="H78" s="2">
        <f t="shared" si="30"/>
        <v>50.5</v>
      </c>
      <c r="I78" s="2">
        <v>10</v>
      </c>
      <c r="J78" s="61"/>
      <c r="K78" s="2">
        <v>3</v>
      </c>
      <c r="L78" s="50">
        <f t="shared" si="28"/>
        <v>3.3333333333333335</v>
      </c>
      <c r="M78" s="2" t="s">
        <v>80</v>
      </c>
      <c r="N78" s="2" t="s">
        <v>81</v>
      </c>
      <c r="O78" s="2" t="s">
        <v>27</v>
      </c>
      <c r="P78" s="2" t="s">
        <v>24</v>
      </c>
      <c r="Q78" s="21" t="s">
        <v>83</v>
      </c>
      <c r="R78" s="2">
        <v>3</v>
      </c>
      <c r="S78" s="2"/>
      <c r="T78" s="2">
        <f t="shared" si="31"/>
        <v>0.18</v>
      </c>
      <c r="U78" s="49">
        <f t="shared" si="36"/>
        <v>0.46655999999999997</v>
      </c>
      <c r="V78" s="123">
        <f t="shared" si="32"/>
        <v>0.3</v>
      </c>
      <c r="W78" s="125"/>
      <c r="X78" s="121">
        <f t="shared" si="29"/>
        <v>0.3</v>
      </c>
      <c r="Y78" s="154">
        <f t="shared" si="37"/>
        <v>0.77759999999999996</v>
      </c>
      <c r="Z78">
        <f t="shared" si="33"/>
        <v>0</v>
      </c>
      <c r="AA78" s="144">
        <f t="shared" si="34"/>
        <v>0.2</v>
      </c>
      <c r="AB78" s="154">
        <f t="shared" si="38"/>
        <v>0.51840000000000008</v>
      </c>
    </row>
    <row r="79" spans="1:28" x14ac:dyDescent="0.25">
      <c r="A79" s="2" t="s">
        <v>90</v>
      </c>
      <c r="B79" s="15">
        <v>189</v>
      </c>
      <c r="C79" s="2">
        <v>0.5</v>
      </c>
      <c r="D79" s="2">
        <v>2000</v>
      </c>
      <c r="E79" s="14">
        <f t="shared" si="35"/>
        <v>2</v>
      </c>
      <c r="F79" s="2"/>
      <c r="G79" s="2" t="s">
        <v>14</v>
      </c>
      <c r="H79" s="2">
        <f t="shared" si="30"/>
        <v>53</v>
      </c>
      <c r="I79" s="2">
        <v>7</v>
      </c>
      <c r="J79" s="61"/>
      <c r="K79" s="2">
        <v>3</v>
      </c>
      <c r="L79" s="50">
        <f t="shared" si="28"/>
        <v>2.3333333333333335</v>
      </c>
      <c r="M79" s="2" t="s">
        <v>80</v>
      </c>
      <c r="N79" s="2" t="s">
        <v>81</v>
      </c>
      <c r="O79" s="2" t="s">
        <v>82</v>
      </c>
      <c r="P79" s="2" t="s">
        <v>24</v>
      </c>
      <c r="Q79" s="21" t="s">
        <v>83</v>
      </c>
      <c r="R79" s="2">
        <v>3</v>
      </c>
      <c r="S79" s="2"/>
      <c r="T79" s="2">
        <f t="shared" si="31"/>
        <v>0.18</v>
      </c>
      <c r="U79" s="49">
        <f t="shared" si="36"/>
        <v>0.36</v>
      </c>
      <c r="V79" s="123">
        <f t="shared" si="32"/>
        <v>0.3</v>
      </c>
      <c r="W79" s="125"/>
      <c r="X79" s="121">
        <f t="shared" si="29"/>
        <v>0.3</v>
      </c>
      <c r="Y79" s="154">
        <f t="shared" si="37"/>
        <v>0.6</v>
      </c>
      <c r="Z79">
        <f t="shared" si="33"/>
        <v>0</v>
      </c>
      <c r="AA79" s="144">
        <f t="shared" si="34"/>
        <v>0.2</v>
      </c>
      <c r="AB79" s="154">
        <f t="shared" si="38"/>
        <v>0.4</v>
      </c>
    </row>
    <row r="80" spans="1:28" x14ac:dyDescent="0.25">
      <c r="A80" s="2" t="s">
        <v>92</v>
      </c>
      <c r="B80" s="15">
        <v>195</v>
      </c>
      <c r="C80" s="2">
        <v>0.3</v>
      </c>
      <c r="D80" s="2">
        <v>1200</v>
      </c>
      <c r="E80" s="14">
        <f t="shared" si="35"/>
        <v>1.2</v>
      </c>
      <c r="F80" s="2"/>
      <c r="G80" s="2" t="s">
        <v>14</v>
      </c>
      <c r="H80" s="2">
        <f t="shared" si="30"/>
        <v>63</v>
      </c>
      <c r="I80" s="2">
        <v>3</v>
      </c>
      <c r="J80" s="61"/>
      <c r="K80" s="2">
        <v>3</v>
      </c>
      <c r="L80" s="50">
        <f t="shared" si="28"/>
        <v>1</v>
      </c>
      <c r="M80" s="2" t="s">
        <v>80</v>
      </c>
      <c r="N80" s="2" t="s">
        <v>81</v>
      </c>
      <c r="O80" s="2" t="s">
        <v>82</v>
      </c>
      <c r="P80" s="2" t="s">
        <v>24</v>
      </c>
      <c r="Q80" s="21" t="s">
        <v>83</v>
      </c>
      <c r="R80" s="2">
        <v>3</v>
      </c>
      <c r="S80" s="2"/>
      <c r="T80" s="2">
        <f t="shared" si="31"/>
        <v>0.18</v>
      </c>
      <c r="U80" s="49">
        <f t="shared" si="36"/>
        <v>0.216</v>
      </c>
      <c r="V80" s="123">
        <f t="shared" si="32"/>
        <v>0.3</v>
      </c>
      <c r="W80" s="125"/>
      <c r="X80" s="121">
        <f t="shared" si="29"/>
        <v>0.3</v>
      </c>
      <c r="Y80" s="154">
        <f t="shared" si="37"/>
        <v>0.36</v>
      </c>
      <c r="Z80">
        <f t="shared" si="33"/>
        <v>0</v>
      </c>
      <c r="AA80" s="144">
        <f t="shared" si="34"/>
        <v>0.2</v>
      </c>
      <c r="AB80" s="154">
        <f t="shared" si="38"/>
        <v>0.24</v>
      </c>
    </row>
    <row r="81" spans="1:28" x14ac:dyDescent="0.25">
      <c r="A81" s="2" t="s">
        <v>91</v>
      </c>
      <c r="B81" s="15">
        <v>191</v>
      </c>
      <c r="C81" s="2">
        <v>170</v>
      </c>
      <c r="D81" s="1">
        <v>1000</v>
      </c>
      <c r="E81" s="14">
        <f t="shared" si="35"/>
        <v>1</v>
      </c>
      <c r="F81" s="2"/>
      <c r="G81" s="2" t="s">
        <v>14</v>
      </c>
      <c r="H81" s="2">
        <f t="shared" si="30"/>
        <v>72</v>
      </c>
      <c r="I81" s="2">
        <v>10.199999999999999</v>
      </c>
      <c r="J81" s="61"/>
      <c r="K81" s="2">
        <v>1</v>
      </c>
      <c r="L81" s="50">
        <f t="shared" si="28"/>
        <v>10.199999999999999</v>
      </c>
      <c r="M81" s="2" t="s">
        <v>137</v>
      </c>
      <c r="N81" s="2" t="s">
        <v>138</v>
      </c>
      <c r="O81" s="2" t="s">
        <v>145</v>
      </c>
      <c r="P81" s="2" t="s">
        <v>24</v>
      </c>
      <c r="Q81" s="21" t="s">
        <v>83</v>
      </c>
      <c r="R81" s="2">
        <v>3</v>
      </c>
      <c r="S81" s="2"/>
      <c r="T81" s="2">
        <f t="shared" si="31"/>
        <v>0.18</v>
      </c>
      <c r="U81" s="49">
        <f t="shared" si="36"/>
        <v>0.18</v>
      </c>
      <c r="V81" s="123">
        <f t="shared" si="32"/>
        <v>0.3</v>
      </c>
      <c r="W81" s="125"/>
      <c r="X81" s="121">
        <f t="shared" si="29"/>
        <v>0.3</v>
      </c>
      <c r="Y81" s="154">
        <f t="shared" si="37"/>
        <v>0.3</v>
      </c>
      <c r="Z81">
        <f t="shared" si="33"/>
        <v>0</v>
      </c>
      <c r="AA81" s="144">
        <f t="shared" si="34"/>
        <v>0.2</v>
      </c>
      <c r="AB81" s="154">
        <f t="shared" si="38"/>
        <v>0.2</v>
      </c>
    </row>
    <row r="82" spans="1:28" x14ac:dyDescent="0.25">
      <c r="A82" s="2" t="s">
        <v>210</v>
      </c>
      <c r="B82" s="15">
        <v>130</v>
      </c>
      <c r="C82" s="2">
        <v>0.25</v>
      </c>
      <c r="D82" s="2">
        <v>900</v>
      </c>
      <c r="E82" s="14">
        <f t="shared" si="35"/>
        <v>0.9</v>
      </c>
      <c r="F82" s="2"/>
      <c r="G82" s="2" t="s">
        <v>212</v>
      </c>
      <c r="H82" s="2">
        <f t="shared" si="30"/>
        <v>75.5</v>
      </c>
      <c r="I82" s="2">
        <v>6</v>
      </c>
      <c r="J82" s="61"/>
      <c r="K82" s="2">
        <v>1</v>
      </c>
      <c r="L82" s="50">
        <f t="shared" si="28"/>
        <v>6</v>
      </c>
      <c r="M82" s="2" t="s">
        <v>137</v>
      </c>
      <c r="N82" s="2" t="s">
        <v>138</v>
      </c>
      <c r="O82" s="2" t="s">
        <v>145</v>
      </c>
      <c r="P82" s="2" t="s">
        <v>24</v>
      </c>
      <c r="Q82" s="21" t="s">
        <v>83</v>
      </c>
      <c r="R82" s="2">
        <v>3</v>
      </c>
      <c r="S82" s="2"/>
      <c r="T82" s="2">
        <f t="shared" si="31"/>
        <v>0.18</v>
      </c>
      <c r="U82" s="49">
        <f t="shared" si="36"/>
        <v>0.16200000000000001</v>
      </c>
      <c r="V82" s="123">
        <f t="shared" si="32"/>
        <v>0.3</v>
      </c>
      <c r="W82" s="125"/>
      <c r="X82" s="121">
        <f t="shared" si="29"/>
        <v>0.3</v>
      </c>
      <c r="Y82" s="154">
        <f t="shared" si="37"/>
        <v>0.27</v>
      </c>
      <c r="Z82">
        <f t="shared" si="33"/>
        <v>0</v>
      </c>
      <c r="AA82" s="144">
        <f t="shared" si="34"/>
        <v>0.2</v>
      </c>
      <c r="AB82" s="154">
        <f t="shared" si="38"/>
        <v>0.18000000000000002</v>
      </c>
    </row>
    <row r="83" spans="1:28" x14ac:dyDescent="0.25">
      <c r="A83" s="2" t="s">
        <v>103</v>
      </c>
      <c r="B83" s="15">
        <v>241</v>
      </c>
      <c r="C83" s="2">
        <v>0.13500000000000001</v>
      </c>
      <c r="D83" s="1">
        <v>800</v>
      </c>
      <c r="E83" s="14">
        <f t="shared" si="35"/>
        <v>0.8</v>
      </c>
      <c r="F83" s="2"/>
      <c r="G83" s="2" t="s">
        <v>14</v>
      </c>
      <c r="H83" s="2">
        <f t="shared" si="30"/>
        <v>82.5</v>
      </c>
      <c r="I83" s="2">
        <v>4.4000000000000004</v>
      </c>
      <c r="J83" s="61"/>
      <c r="K83" s="2">
        <v>4</v>
      </c>
      <c r="L83" s="50">
        <f t="shared" si="28"/>
        <v>1.1000000000000001</v>
      </c>
      <c r="M83" s="2" t="s">
        <v>137</v>
      </c>
      <c r="N83" s="2" t="s">
        <v>138</v>
      </c>
      <c r="O83" s="2" t="s">
        <v>145</v>
      </c>
      <c r="P83" s="2" t="s">
        <v>24</v>
      </c>
      <c r="Q83" s="21" t="s">
        <v>83</v>
      </c>
      <c r="R83" s="2">
        <v>3</v>
      </c>
      <c r="S83" s="2"/>
      <c r="T83" s="2">
        <f t="shared" si="31"/>
        <v>0.18</v>
      </c>
      <c r="U83" s="49">
        <f t="shared" si="36"/>
        <v>0.14399999999999999</v>
      </c>
      <c r="V83" s="123">
        <f t="shared" si="32"/>
        <v>0.3</v>
      </c>
      <c r="W83" s="125"/>
      <c r="X83" s="121">
        <f t="shared" si="29"/>
        <v>0.3</v>
      </c>
      <c r="Y83" s="154">
        <f t="shared" si="37"/>
        <v>0.24</v>
      </c>
      <c r="Z83">
        <f t="shared" si="33"/>
        <v>0</v>
      </c>
      <c r="AA83" s="144">
        <f t="shared" si="34"/>
        <v>0.2</v>
      </c>
      <c r="AB83" s="154">
        <f t="shared" si="38"/>
        <v>0.16000000000000003</v>
      </c>
    </row>
    <row r="84" spans="1:28" x14ac:dyDescent="0.25">
      <c r="A84" s="2" t="s">
        <v>101</v>
      </c>
      <c r="B84" s="15">
        <v>198</v>
      </c>
      <c r="C84" s="2">
        <v>0.28000000000000003</v>
      </c>
      <c r="D84" s="1">
        <v>800</v>
      </c>
      <c r="E84" s="14">
        <f t="shared" si="35"/>
        <v>0.8</v>
      </c>
      <c r="F84" s="2"/>
      <c r="G84" s="2" t="s">
        <v>14</v>
      </c>
      <c r="H84" s="2">
        <f t="shared" si="30"/>
        <v>82.5</v>
      </c>
      <c r="I84" s="2">
        <v>5</v>
      </c>
      <c r="J84" s="61"/>
      <c r="K84" s="2">
        <v>5</v>
      </c>
      <c r="L84" s="50">
        <f t="shared" si="28"/>
        <v>1</v>
      </c>
      <c r="M84" s="2" t="s">
        <v>80</v>
      </c>
      <c r="N84" s="2" t="s">
        <v>81</v>
      </c>
      <c r="O84" s="2" t="s">
        <v>27</v>
      </c>
      <c r="P84" s="2" t="s">
        <v>24</v>
      </c>
      <c r="Q84" s="21" t="s">
        <v>83</v>
      </c>
      <c r="R84" s="2">
        <v>3</v>
      </c>
      <c r="S84" s="2"/>
      <c r="T84" s="2">
        <f t="shared" si="31"/>
        <v>0.18</v>
      </c>
      <c r="U84" s="49">
        <f t="shared" si="36"/>
        <v>0.14399999999999999</v>
      </c>
      <c r="V84" s="123">
        <f t="shared" si="32"/>
        <v>0.3</v>
      </c>
      <c r="W84" s="125"/>
      <c r="X84" s="121">
        <f t="shared" si="29"/>
        <v>0.3</v>
      </c>
      <c r="Y84" s="154">
        <f t="shared" si="37"/>
        <v>0.24</v>
      </c>
      <c r="Z84">
        <f t="shared" si="33"/>
        <v>0</v>
      </c>
      <c r="AA84" s="144">
        <f t="shared" si="34"/>
        <v>0.2</v>
      </c>
      <c r="AB84" s="154">
        <f t="shared" si="38"/>
        <v>0.16000000000000003</v>
      </c>
    </row>
    <row r="85" spans="1:28" x14ac:dyDescent="0.25">
      <c r="A85" s="2" t="s">
        <v>95</v>
      </c>
      <c r="B85" s="15">
        <v>208</v>
      </c>
      <c r="C85" s="2">
        <v>4.4999999999999998E-2</v>
      </c>
      <c r="D85" s="1">
        <v>150</v>
      </c>
      <c r="E85" s="14">
        <f t="shared" si="35"/>
        <v>0.15</v>
      </c>
      <c r="F85" s="2"/>
      <c r="G85" s="2" t="s">
        <v>14</v>
      </c>
      <c r="H85" s="2">
        <f t="shared" si="30"/>
        <v>113.5</v>
      </c>
      <c r="I85" s="2">
        <v>5</v>
      </c>
      <c r="J85" s="61"/>
      <c r="K85" s="2">
        <v>5</v>
      </c>
      <c r="L85" s="50">
        <f t="shared" si="28"/>
        <v>1</v>
      </c>
      <c r="M85" s="2" t="s">
        <v>80</v>
      </c>
      <c r="N85" s="2" t="s">
        <v>81</v>
      </c>
      <c r="O85" s="2" t="s">
        <v>27</v>
      </c>
      <c r="P85" s="2" t="s">
        <v>24</v>
      </c>
      <c r="Q85" s="21" t="s">
        <v>83</v>
      </c>
      <c r="R85" s="2">
        <v>3</v>
      </c>
      <c r="S85" s="2"/>
      <c r="T85" s="2">
        <f t="shared" si="31"/>
        <v>0.18</v>
      </c>
      <c r="U85" s="49">
        <f t="shared" si="36"/>
        <v>2.7E-2</v>
      </c>
      <c r="V85" s="123">
        <f t="shared" si="32"/>
        <v>0.3</v>
      </c>
      <c r="W85" s="125"/>
      <c r="X85" s="121">
        <f t="shared" si="29"/>
        <v>0.3</v>
      </c>
      <c r="Y85" s="154">
        <f t="shared" si="37"/>
        <v>4.4999999999999998E-2</v>
      </c>
      <c r="Z85">
        <f t="shared" si="33"/>
        <v>0</v>
      </c>
      <c r="AA85" s="144">
        <f t="shared" si="34"/>
        <v>0.2</v>
      </c>
      <c r="AB85" s="154">
        <f t="shared" si="38"/>
        <v>0.03</v>
      </c>
    </row>
    <row r="86" spans="1:28" x14ac:dyDescent="0.25">
      <c r="A86" s="2" t="s">
        <v>102</v>
      </c>
      <c r="B86" s="15">
        <v>234</v>
      </c>
      <c r="C86" s="2">
        <v>0.25</v>
      </c>
      <c r="D86" s="2">
        <v>126</v>
      </c>
      <c r="E86" s="14">
        <f t="shared" si="35"/>
        <v>0.126</v>
      </c>
      <c r="F86" s="2"/>
      <c r="G86" s="2" t="s">
        <v>14</v>
      </c>
      <c r="H86" s="2">
        <f t="shared" si="30"/>
        <v>116</v>
      </c>
      <c r="I86" s="2">
        <v>12.8</v>
      </c>
      <c r="J86" s="61"/>
      <c r="K86" s="2">
        <v>1</v>
      </c>
      <c r="L86" s="50">
        <f t="shared" si="28"/>
        <v>12.8</v>
      </c>
      <c r="M86" s="2" t="s">
        <v>137</v>
      </c>
      <c r="N86" s="2" t="s">
        <v>138</v>
      </c>
      <c r="O86" s="2" t="s">
        <v>146</v>
      </c>
      <c r="P86" s="2" t="s">
        <v>24</v>
      </c>
      <c r="Q86" s="21" t="s">
        <v>83</v>
      </c>
      <c r="R86" s="2">
        <v>3</v>
      </c>
      <c r="S86" s="2"/>
      <c r="T86" s="2">
        <f t="shared" si="31"/>
        <v>0.18</v>
      </c>
      <c r="U86" s="49">
        <f t="shared" si="36"/>
        <v>2.2679999999999999E-2</v>
      </c>
      <c r="V86" s="123">
        <f t="shared" si="32"/>
        <v>0.3</v>
      </c>
      <c r="W86" s="125"/>
      <c r="X86" s="121">
        <f t="shared" si="29"/>
        <v>0.3</v>
      </c>
      <c r="Y86" s="154">
        <f t="shared" si="37"/>
        <v>3.78E-2</v>
      </c>
      <c r="Z86">
        <f t="shared" si="33"/>
        <v>0</v>
      </c>
      <c r="AA86" s="144">
        <f t="shared" si="34"/>
        <v>0.2</v>
      </c>
      <c r="AB86" s="154">
        <f t="shared" si="38"/>
        <v>2.52E-2</v>
      </c>
    </row>
    <row r="87" spans="1:28" x14ac:dyDescent="0.25">
      <c r="A87" s="2" t="s">
        <v>79</v>
      </c>
      <c r="B87" s="15">
        <v>229</v>
      </c>
      <c r="C87" s="2"/>
      <c r="D87" s="2">
        <v>120</v>
      </c>
      <c r="E87" s="14">
        <f t="shared" si="35"/>
        <v>0.12</v>
      </c>
      <c r="F87" s="2"/>
      <c r="G87" s="2" t="s">
        <v>14</v>
      </c>
      <c r="H87" s="2">
        <f t="shared" si="30"/>
        <v>117</v>
      </c>
      <c r="I87" s="2">
        <v>5</v>
      </c>
      <c r="J87" s="61"/>
      <c r="K87" s="2">
        <v>5</v>
      </c>
      <c r="L87" s="50">
        <f t="shared" si="28"/>
        <v>1</v>
      </c>
      <c r="M87" s="2" t="s">
        <v>80</v>
      </c>
      <c r="N87" s="2" t="s">
        <v>81</v>
      </c>
      <c r="O87" s="2" t="s">
        <v>82</v>
      </c>
      <c r="P87" s="2" t="s">
        <v>24</v>
      </c>
      <c r="Q87" s="21" t="s">
        <v>83</v>
      </c>
      <c r="R87" s="2">
        <v>3</v>
      </c>
      <c r="S87" s="2"/>
      <c r="T87" s="2">
        <f t="shared" si="31"/>
        <v>0.18</v>
      </c>
      <c r="U87" s="49">
        <f t="shared" si="36"/>
        <v>2.1599999999999998E-2</v>
      </c>
      <c r="V87" s="123">
        <f t="shared" si="32"/>
        <v>0.3</v>
      </c>
      <c r="W87" s="125"/>
      <c r="X87" s="121">
        <f t="shared" si="29"/>
        <v>0.3</v>
      </c>
      <c r="Y87" s="154">
        <f t="shared" si="37"/>
        <v>3.5999999999999997E-2</v>
      </c>
      <c r="Z87">
        <f t="shared" si="33"/>
        <v>0</v>
      </c>
      <c r="AA87" s="144">
        <f t="shared" si="34"/>
        <v>0.2</v>
      </c>
      <c r="AB87" s="154">
        <f t="shared" si="38"/>
        <v>2.4E-2</v>
      </c>
    </row>
    <row r="88" spans="1:28" x14ac:dyDescent="0.25">
      <c r="A88" s="2" t="s">
        <v>96</v>
      </c>
      <c r="B88" s="15">
        <v>210</v>
      </c>
      <c r="C88" s="2">
        <v>0.03</v>
      </c>
      <c r="D88" s="2">
        <v>98.908299999999997</v>
      </c>
      <c r="E88" s="14">
        <f t="shared" si="35"/>
        <v>9.8908299999999991E-2</v>
      </c>
      <c r="F88" s="2"/>
      <c r="G88" s="2" t="s">
        <v>14</v>
      </c>
      <c r="H88" s="2">
        <f t="shared" si="30"/>
        <v>120</v>
      </c>
      <c r="I88" s="2"/>
      <c r="J88" s="61"/>
      <c r="K88" s="2">
        <v>2</v>
      </c>
      <c r="L88" s="50" t="str">
        <f t="shared" si="28"/>
        <v/>
      </c>
      <c r="M88" s="2" t="s">
        <v>137</v>
      </c>
      <c r="N88" s="2" t="s">
        <v>138</v>
      </c>
      <c r="O88" s="2" t="s">
        <v>146</v>
      </c>
      <c r="P88" s="2" t="s">
        <v>24</v>
      </c>
      <c r="Q88" s="21" t="s">
        <v>83</v>
      </c>
      <c r="R88" s="2">
        <v>3</v>
      </c>
      <c r="S88" s="2"/>
      <c r="T88" s="2">
        <f t="shared" si="31"/>
        <v>0.18</v>
      </c>
      <c r="U88" s="49">
        <f t="shared" si="36"/>
        <v>1.7803493999999996E-2</v>
      </c>
      <c r="V88" s="123">
        <f t="shared" si="32"/>
        <v>0.3</v>
      </c>
      <c r="W88" s="125"/>
      <c r="X88" s="121">
        <f t="shared" si="29"/>
        <v>0.3</v>
      </c>
      <c r="Y88" s="154">
        <f t="shared" si="37"/>
        <v>2.9672489999999996E-2</v>
      </c>
      <c r="Z88">
        <f t="shared" si="33"/>
        <v>0</v>
      </c>
      <c r="AA88" s="144">
        <f t="shared" si="34"/>
        <v>0.2</v>
      </c>
      <c r="AB88" s="154">
        <f t="shared" si="38"/>
        <v>1.978166E-2</v>
      </c>
    </row>
    <row r="89" spans="1:28" x14ac:dyDescent="0.25">
      <c r="A89" s="2" t="s">
        <v>215</v>
      </c>
      <c r="B89" s="15">
        <v>131</v>
      </c>
      <c r="C89" s="2">
        <v>0.18</v>
      </c>
      <c r="D89" s="2">
        <v>80</v>
      </c>
      <c r="E89" s="14">
        <f t="shared" si="35"/>
        <v>0.08</v>
      </c>
      <c r="F89" s="2"/>
      <c r="G89" s="2" t="s">
        <v>211</v>
      </c>
      <c r="H89" s="2">
        <f t="shared" si="30"/>
        <v>122.5</v>
      </c>
      <c r="I89" s="2"/>
      <c r="J89" s="61"/>
      <c r="K89" s="2">
        <v>6</v>
      </c>
      <c r="L89" s="50" t="str">
        <f t="shared" si="28"/>
        <v/>
      </c>
      <c r="M89" s="2" t="s">
        <v>80</v>
      </c>
      <c r="N89" s="2" t="s">
        <v>81</v>
      </c>
      <c r="O89" s="2" t="s">
        <v>27</v>
      </c>
      <c r="P89" s="2" t="s">
        <v>24</v>
      </c>
      <c r="Q89" s="21" t="s">
        <v>83</v>
      </c>
      <c r="R89" s="2">
        <v>3</v>
      </c>
      <c r="S89" s="2"/>
      <c r="T89" s="2">
        <f t="shared" si="31"/>
        <v>0.18</v>
      </c>
      <c r="U89" s="49">
        <f t="shared" si="36"/>
        <v>1.44E-2</v>
      </c>
      <c r="V89" s="123">
        <f t="shared" si="32"/>
        <v>0.3</v>
      </c>
      <c r="W89" s="125"/>
      <c r="X89" s="121">
        <f t="shared" si="29"/>
        <v>0.3</v>
      </c>
      <c r="Y89" s="154">
        <f t="shared" si="37"/>
        <v>2.4E-2</v>
      </c>
      <c r="Z89">
        <f t="shared" si="33"/>
        <v>0</v>
      </c>
      <c r="AA89" s="144">
        <f t="shared" si="34"/>
        <v>0.2</v>
      </c>
      <c r="AB89" s="154">
        <f t="shared" si="38"/>
        <v>1.6E-2</v>
      </c>
    </row>
    <row r="90" spans="1:28" x14ac:dyDescent="0.25">
      <c r="A90" s="2" t="s">
        <v>97</v>
      </c>
      <c r="B90" s="15">
        <v>216</v>
      </c>
      <c r="C90" s="2">
        <v>0.03</v>
      </c>
      <c r="D90" s="1">
        <v>72</v>
      </c>
      <c r="E90" s="14">
        <f t="shared" si="35"/>
        <v>7.1999999999999995E-2</v>
      </c>
      <c r="F90" s="2"/>
      <c r="G90" s="2" t="s">
        <v>14</v>
      </c>
      <c r="H90" s="2">
        <f t="shared" si="30"/>
        <v>125</v>
      </c>
      <c r="I90" s="2">
        <v>5</v>
      </c>
      <c r="J90" s="61"/>
      <c r="K90" s="2">
        <v>2</v>
      </c>
      <c r="L90" s="50">
        <f t="shared" si="28"/>
        <v>2.5</v>
      </c>
      <c r="M90" s="2" t="s">
        <v>80</v>
      </c>
      <c r="N90" s="2" t="s">
        <v>81</v>
      </c>
      <c r="O90" s="2" t="s">
        <v>27</v>
      </c>
      <c r="P90" s="2" t="s">
        <v>24</v>
      </c>
      <c r="Q90" s="21" t="s">
        <v>83</v>
      </c>
      <c r="R90" s="2">
        <v>3</v>
      </c>
      <c r="S90" s="2"/>
      <c r="T90" s="2">
        <f t="shared" si="31"/>
        <v>0.18</v>
      </c>
      <c r="U90" s="49">
        <f t="shared" si="36"/>
        <v>1.2959999999999999E-2</v>
      </c>
      <c r="V90" s="123">
        <f t="shared" si="32"/>
        <v>0.3</v>
      </c>
      <c r="W90" s="125"/>
      <c r="X90" s="121">
        <f t="shared" si="29"/>
        <v>0.3</v>
      </c>
      <c r="Y90" s="154">
        <f t="shared" si="37"/>
        <v>2.1599999999999998E-2</v>
      </c>
      <c r="Z90">
        <f t="shared" si="33"/>
        <v>0</v>
      </c>
      <c r="AA90" s="144">
        <f t="shared" si="34"/>
        <v>0.2</v>
      </c>
      <c r="AB90" s="154">
        <f t="shared" si="38"/>
        <v>1.44E-2</v>
      </c>
    </row>
    <row r="91" spans="1:28" x14ac:dyDescent="0.25">
      <c r="A91" s="2" t="s">
        <v>216</v>
      </c>
      <c r="B91" s="15">
        <v>127</v>
      </c>
      <c r="C91" s="2">
        <v>0.3</v>
      </c>
      <c r="D91" s="1">
        <v>70</v>
      </c>
      <c r="E91" s="14">
        <f t="shared" si="35"/>
        <v>7.0000000000000007E-2</v>
      </c>
      <c r="F91" s="2"/>
      <c r="G91" s="2" t="s">
        <v>211</v>
      </c>
      <c r="H91" s="2">
        <f t="shared" si="30"/>
        <v>126.5</v>
      </c>
      <c r="I91" s="2">
        <v>5</v>
      </c>
      <c r="J91" s="61"/>
      <c r="K91" s="2">
        <v>5</v>
      </c>
      <c r="L91" s="50">
        <f t="shared" si="28"/>
        <v>1</v>
      </c>
      <c r="M91" s="2" t="s">
        <v>80</v>
      </c>
      <c r="N91" s="2" t="s">
        <v>81</v>
      </c>
      <c r="O91" s="2" t="s">
        <v>82</v>
      </c>
      <c r="P91" s="2" t="s">
        <v>24</v>
      </c>
      <c r="Q91" s="21" t="s">
        <v>83</v>
      </c>
      <c r="R91" s="2">
        <v>3</v>
      </c>
      <c r="S91" s="2"/>
      <c r="T91" s="2">
        <f t="shared" si="31"/>
        <v>0.18</v>
      </c>
      <c r="U91" s="49">
        <f t="shared" si="36"/>
        <v>1.26E-2</v>
      </c>
      <c r="V91" s="123">
        <f t="shared" si="32"/>
        <v>0.3</v>
      </c>
      <c r="W91" s="125"/>
      <c r="X91" s="121">
        <f t="shared" si="29"/>
        <v>0.3</v>
      </c>
      <c r="Y91" s="154">
        <f t="shared" si="37"/>
        <v>2.1000000000000001E-2</v>
      </c>
      <c r="Z91">
        <f t="shared" si="33"/>
        <v>0</v>
      </c>
      <c r="AA91" s="144">
        <f t="shared" si="34"/>
        <v>0.2</v>
      </c>
      <c r="AB91" s="154">
        <f t="shared" si="38"/>
        <v>1.4000000000000002E-2</v>
      </c>
    </row>
    <row r="92" spans="1:28" x14ac:dyDescent="0.25">
      <c r="A92" s="2" t="s">
        <v>100</v>
      </c>
      <c r="B92" s="15">
        <v>247</v>
      </c>
      <c r="C92" s="2">
        <v>0.03</v>
      </c>
      <c r="D92" s="2">
        <v>0.14000000000000001</v>
      </c>
      <c r="E92" s="14">
        <f t="shared" si="35"/>
        <v>1.4000000000000001E-4</v>
      </c>
      <c r="F92" s="2"/>
      <c r="G92" s="2" t="s">
        <v>14</v>
      </c>
      <c r="H92" s="2">
        <f t="shared" si="30"/>
        <v>137</v>
      </c>
      <c r="I92" s="2">
        <v>5</v>
      </c>
      <c r="J92" s="61">
        <v>32</v>
      </c>
      <c r="K92" s="2">
        <v>2</v>
      </c>
      <c r="L92" s="50">
        <f t="shared" si="28"/>
        <v>2.5</v>
      </c>
      <c r="M92" s="2" t="s">
        <v>137</v>
      </c>
      <c r="N92" s="2" t="s">
        <v>138</v>
      </c>
      <c r="O92" s="2" t="s">
        <v>146</v>
      </c>
      <c r="P92" s="2" t="s">
        <v>24</v>
      </c>
      <c r="Q92" s="21" t="s">
        <v>83</v>
      </c>
      <c r="R92" s="2">
        <v>3</v>
      </c>
      <c r="S92" s="2"/>
      <c r="T92" s="2">
        <f t="shared" si="31"/>
        <v>0.18</v>
      </c>
      <c r="U92" s="49">
        <f t="shared" si="36"/>
        <v>2.5200000000000003E-5</v>
      </c>
      <c r="V92" s="123">
        <f t="shared" si="32"/>
        <v>0.3</v>
      </c>
      <c r="W92" s="125"/>
      <c r="X92" s="121">
        <f t="shared" si="29"/>
        <v>0.3</v>
      </c>
      <c r="Y92" s="154">
        <f t="shared" si="37"/>
        <v>4.2000000000000004E-5</v>
      </c>
      <c r="Z92">
        <f t="shared" si="33"/>
        <v>0</v>
      </c>
      <c r="AA92" s="144">
        <f t="shared" si="34"/>
        <v>0.2</v>
      </c>
      <c r="AB92" s="154">
        <f t="shared" si="38"/>
        <v>2.8000000000000003E-5</v>
      </c>
    </row>
    <row r="93" spans="1:28" x14ac:dyDescent="0.25">
      <c r="A93" s="2" t="s">
        <v>84</v>
      </c>
      <c r="B93" s="15">
        <v>41</v>
      </c>
      <c r="C93" s="2"/>
      <c r="D93" s="2"/>
      <c r="E93" s="14">
        <f t="shared" si="35"/>
        <v>0</v>
      </c>
      <c r="F93" s="2"/>
      <c r="G93" s="2" t="s">
        <v>14</v>
      </c>
      <c r="H93" s="2">
        <f t="shared" si="30"/>
        <v>141</v>
      </c>
      <c r="I93" s="2"/>
      <c r="J93" s="61"/>
      <c r="K93" s="2">
        <v>1</v>
      </c>
      <c r="L93" s="50" t="str">
        <f t="shared" si="28"/>
        <v/>
      </c>
      <c r="M93" s="2" t="s">
        <v>135</v>
      </c>
      <c r="N93" s="2" t="s">
        <v>136</v>
      </c>
      <c r="O93" s="2" t="s">
        <v>143</v>
      </c>
      <c r="P93" s="2" t="s">
        <v>144</v>
      </c>
      <c r="Q93" s="21" t="s">
        <v>83</v>
      </c>
      <c r="R93" s="2">
        <v>3</v>
      </c>
      <c r="S93" s="2"/>
      <c r="T93" s="2">
        <f t="shared" si="31"/>
        <v>0.18</v>
      </c>
      <c r="U93" s="49">
        <f t="shared" si="36"/>
        <v>0</v>
      </c>
      <c r="V93" s="123">
        <f t="shared" si="32"/>
        <v>0.3</v>
      </c>
      <c r="W93" s="125"/>
      <c r="X93" s="121">
        <f t="shared" si="29"/>
        <v>0.3</v>
      </c>
      <c r="Y93" s="154">
        <f t="shared" si="37"/>
        <v>0</v>
      </c>
      <c r="Z93">
        <f t="shared" si="33"/>
        <v>0</v>
      </c>
      <c r="AA93" s="144">
        <f t="shared" si="34"/>
        <v>0.2</v>
      </c>
      <c r="AB93" s="154">
        <f t="shared" si="38"/>
        <v>0</v>
      </c>
    </row>
    <row r="94" spans="1:28" x14ac:dyDescent="0.25">
      <c r="A94" s="2" t="s">
        <v>98</v>
      </c>
      <c r="B94" s="15">
        <v>220</v>
      </c>
      <c r="C94" s="2">
        <v>0.25</v>
      </c>
      <c r="D94" s="2">
        <v>900</v>
      </c>
      <c r="E94" s="14">
        <f t="shared" si="35"/>
        <v>0.9</v>
      </c>
      <c r="F94" s="2"/>
      <c r="G94" s="2" t="s">
        <v>14</v>
      </c>
      <c r="H94" s="2">
        <f t="shared" si="30"/>
        <v>75.5</v>
      </c>
      <c r="I94" s="2">
        <v>6</v>
      </c>
      <c r="J94" s="61"/>
      <c r="K94" s="2">
        <v>4</v>
      </c>
      <c r="L94" s="50">
        <f t="shared" si="28"/>
        <v>1.5</v>
      </c>
      <c r="M94" s="2" t="s">
        <v>137</v>
      </c>
      <c r="N94" s="2" t="s">
        <v>138</v>
      </c>
      <c r="O94" s="2" t="s">
        <v>145</v>
      </c>
      <c r="P94" s="2" t="s">
        <v>24</v>
      </c>
      <c r="Q94" s="21" t="s">
        <v>83</v>
      </c>
      <c r="R94" s="2">
        <v>3</v>
      </c>
      <c r="S94" s="2"/>
      <c r="T94" s="2">
        <f t="shared" si="31"/>
        <v>0.18</v>
      </c>
      <c r="U94" s="49">
        <f t="shared" si="36"/>
        <v>0.16200000000000001</v>
      </c>
      <c r="V94" s="123">
        <f t="shared" si="32"/>
        <v>0.3</v>
      </c>
      <c r="W94" s="125"/>
      <c r="X94" s="121">
        <f t="shared" si="29"/>
        <v>0.3</v>
      </c>
      <c r="Y94" s="154">
        <f t="shared" si="37"/>
        <v>0.27</v>
      </c>
      <c r="Z94">
        <f t="shared" si="33"/>
        <v>0</v>
      </c>
      <c r="AA94" s="144">
        <f t="shared" si="34"/>
        <v>0.2</v>
      </c>
      <c r="AB94" s="154">
        <f t="shared" si="38"/>
        <v>0.18000000000000002</v>
      </c>
    </row>
    <row r="95" spans="1:28" x14ac:dyDescent="0.25">
      <c r="A95" s="27" t="s">
        <v>94</v>
      </c>
      <c r="B95" s="26">
        <v>206</v>
      </c>
      <c r="C95" s="27">
        <v>0.18</v>
      </c>
      <c r="D95" s="27">
        <v>80</v>
      </c>
      <c r="E95" s="14">
        <f t="shared" si="35"/>
        <v>0.08</v>
      </c>
      <c r="F95" s="27"/>
      <c r="G95" s="27" t="s">
        <v>14</v>
      </c>
      <c r="H95" s="27">
        <f t="shared" si="30"/>
        <v>122.5</v>
      </c>
      <c r="I95" s="27">
        <v>5.4</v>
      </c>
      <c r="J95" s="62"/>
      <c r="K95" s="27">
        <v>1</v>
      </c>
      <c r="L95" s="50">
        <f t="shared" si="28"/>
        <v>5.4</v>
      </c>
      <c r="M95" s="27" t="s">
        <v>80</v>
      </c>
      <c r="N95" s="27" t="s">
        <v>81</v>
      </c>
      <c r="O95" s="27" t="s">
        <v>27</v>
      </c>
      <c r="P95" s="27" t="s">
        <v>24</v>
      </c>
      <c r="Q95" s="31" t="s">
        <v>83</v>
      </c>
      <c r="R95" s="27">
        <v>3</v>
      </c>
      <c r="S95" s="27"/>
      <c r="T95" s="27">
        <f t="shared" si="31"/>
        <v>0.18</v>
      </c>
      <c r="U95" s="49">
        <f t="shared" si="36"/>
        <v>1.44E-2</v>
      </c>
      <c r="V95" s="123">
        <f t="shared" si="32"/>
        <v>0.3</v>
      </c>
      <c r="W95" s="146"/>
      <c r="X95" s="121">
        <f t="shared" si="29"/>
        <v>0.3</v>
      </c>
      <c r="Y95" s="154">
        <f t="shared" si="37"/>
        <v>2.4E-2</v>
      </c>
      <c r="Z95">
        <f t="shared" si="33"/>
        <v>0</v>
      </c>
      <c r="AA95" s="144">
        <f t="shared" si="34"/>
        <v>0.2</v>
      </c>
      <c r="AB95" s="154">
        <f t="shared" si="38"/>
        <v>1.6E-2</v>
      </c>
    </row>
    <row r="96" spans="1:28" x14ac:dyDescent="0.25">
      <c r="A96" s="33" t="s">
        <v>104</v>
      </c>
      <c r="B96" s="32">
        <v>60</v>
      </c>
      <c r="C96" s="33">
        <v>0.2</v>
      </c>
      <c r="D96" s="34">
        <v>800</v>
      </c>
      <c r="E96" s="14">
        <f t="shared" si="35"/>
        <v>0.8</v>
      </c>
      <c r="F96" s="33" t="s">
        <v>134</v>
      </c>
      <c r="G96" s="33" t="s">
        <v>14</v>
      </c>
      <c r="H96" s="33">
        <f t="shared" si="30"/>
        <v>82.5</v>
      </c>
      <c r="I96" s="33">
        <v>5</v>
      </c>
      <c r="J96" s="63"/>
      <c r="K96" s="33">
        <v>4</v>
      </c>
      <c r="L96" s="50">
        <f t="shared" si="28"/>
        <v>1.25</v>
      </c>
      <c r="M96" s="33"/>
      <c r="N96" s="33"/>
      <c r="O96" s="33" t="s">
        <v>147</v>
      </c>
      <c r="P96" s="33" t="s">
        <v>148</v>
      </c>
      <c r="Q96" s="53" t="s">
        <v>158</v>
      </c>
      <c r="R96" s="33">
        <v>3</v>
      </c>
      <c r="S96" s="33"/>
      <c r="T96" s="33">
        <f t="shared" ref="T96:T108" si="39">AI$19</f>
        <v>0.18</v>
      </c>
      <c r="U96" s="49">
        <f t="shared" si="36"/>
        <v>0.14399999999999999</v>
      </c>
      <c r="V96" s="123">
        <f t="shared" si="32"/>
        <v>1</v>
      </c>
      <c r="W96" s="146"/>
      <c r="X96" s="121">
        <f t="shared" si="29"/>
        <v>1</v>
      </c>
      <c r="Y96" s="154">
        <f t="shared" si="37"/>
        <v>0.8</v>
      </c>
      <c r="Z96">
        <f t="shared" si="33"/>
        <v>0</v>
      </c>
      <c r="AA96" s="144">
        <f t="shared" si="34"/>
        <v>0.2</v>
      </c>
      <c r="AB96" s="154">
        <f t="shared" si="38"/>
        <v>0.16000000000000003</v>
      </c>
    </row>
    <row r="97" spans="1:28" x14ac:dyDescent="0.25">
      <c r="A97" s="13" t="s">
        <v>108</v>
      </c>
      <c r="B97" s="12">
        <v>79</v>
      </c>
      <c r="C97" s="13">
        <v>1.3</v>
      </c>
      <c r="D97" s="13">
        <v>5500</v>
      </c>
      <c r="E97" s="14">
        <f t="shared" si="35"/>
        <v>5.5</v>
      </c>
      <c r="F97" s="13"/>
      <c r="G97" s="13" t="s">
        <v>14</v>
      </c>
      <c r="H97" s="13">
        <f t="shared" si="30"/>
        <v>18</v>
      </c>
      <c r="I97" s="13"/>
      <c r="J97" s="60">
        <v>2.1</v>
      </c>
      <c r="K97" s="13">
        <v>1</v>
      </c>
      <c r="L97" s="50" t="str">
        <f t="shared" si="28"/>
        <v/>
      </c>
      <c r="M97" s="13"/>
      <c r="N97" s="13"/>
      <c r="O97" s="13" t="s">
        <v>149</v>
      </c>
      <c r="P97" s="13" t="s">
        <v>26</v>
      </c>
      <c r="Q97" s="35" t="s">
        <v>159</v>
      </c>
      <c r="R97" s="13">
        <v>3</v>
      </c>
      <c r="S97" s="13"/>
      <c r="T97" s="13">
        <f t="shared" si="39"/>
        <v>0.18</v>
      </c>
      <c r="U97" s="49">
        <f t="shared" si="36"/>
        <v>0.99</v>
      </c>
      <c r="V97" s="123">
        <f t="shared" si="32"/>
        <v>0.5</v>
      </c>
      <c r="W97" s="125"/>
      <c r="X97" s="121">
        <f t="shared" si="29"/>
        <v>0.5</v>
      </c>
      <c r="Y97" s="154">
        <f t="shared" si="37"/>
        <v>2.75</v>
      </c>
      <c r="Z97">
        <f t="shared" si="33"/>
        <v>2.75</v>
      </c>
      <c r="AA97" s="144">
        <f t="shared" si="34"/>
        <v>0.2</v>
      </c>
      <c r="AB97" s="154">
        <f t="shared" si="38"/>
        <v>1.1000000000000001</v>
      </c>
    </row>
    <row r="98" spans="1:28" x14ac:dyDescent="0.25">
      <c r="A98" s="2" t="s">
        <v>113</v>
      </c>
      <c r="B98" s="15">
        <v>74</v>
      </c>
      <c r="C98" s="2">
        <v>1.1000000000000001</v>
      </c>
      <c r="D98" s="1">
        <v>4700</v>
      </c>
      <c r="E98" s="14">
        <f t="shared" si="35"/>
        <v>4.7</v>
      </c>
      <c r="F98" s="2"/>
      <c r="G98" s="2" t="s">
        <v>14</v>
      </c>
      <c r="H98" s="2">
        <f t="shared" si="30"/>
        <v>28</v>
      </c>
      <c r="I98" s="2"/>
      <c r="J98" s="61"/>
      <c r="K98" s="2">
        <v>2</v>
      </c>
      <c r="L98" s="50" t="str">
        <f t="shared" si="28"/>
        <v/>
      </c>
      <c r="M98" s="2"/>
      <c r="N98" s="2"/>
      <c r="O98" s="2" t="s">
        <v>150</v>
      </c>
      <c r="P98" s="2" t="s">
        <v>26</v>
      </c>
      <c r="Q98" s="22" t="s">
        <v>159</v>
      </c>
      <c r="R98" s="2">
        <v>3</v>
      </c>
      <c r="S98" s="2"/>
      <c r="T98" s="2">
        <f t="shared" si="39"/>
        <v>0.18</v>
      </c>
      <c r="U98" s="49">
        <f t="shared" si="36"/>
        <v>0.84599999999999997</v>
      </c>
      <c r="V98" s="123">
        <f t="shared" si="32"/>
        <v>0.5</v>
      </c>
      <c r="W98" s="125"/>
      <c r="X98" s="121">
        <f t="shared" si="29"/>
        <v>0.5</v>
      </c>
      <c r="Y98" s="154">
        <f t="shared" si="37"/>
        <v>2.35</v>
      </c>
      <c r="Z98">
        <f t="shared" si="33"/>
        <v>0</v>
      </c>
      <c r="AA98" s="144">
        <f t="shared" si="34"/>
        <v>0.2</v>
      </c>
      <c r="AB98" s="154">
        <f t="shared" si="38"/>
        <v>0.94000000000000006</v>
      </c>
    </row>
    <row r="99" spans="1:28" x14ac:dyDescent="0.25">
      <c r="A99" s="2" t="s">
        <v>115</v>
      </c>
      <c r="B99" s="15">
        <v>78</v>
      </c>
      <c r="C99" s="2">
        <v>1.2</v>
      </c>
      <c r="D99" s="1">
        <v>4200</v>
      </c>
      <c r="E99" s="14">
        <f t="shared" si="35"/>
        <v>4.2</v>
      </c>
      <c r="F99" s="2"/>
      <c r="G99" s="2" t="s">
        <v>14</v>
      </c>
      <c r="H99" s="2">
        <f t="shared" si="30"/>
        <v>34</v>
      </c>
      <c r="I99" s="2"/>
      <c r="J99" s="61"/>
      <c r="K99" s="2">
        <v>9</v>
      </c>
      <c r="L99" s="50" t="str">
        <f t="shared" si="28"/>
        <v/>
      </c>
      <c r="M99" s="2"/>
      <c r="N99" s="2"/>
      <c r="O99" s="2" t="s">
        <v>150</v>
      </c>
      <c r="P99" s="2" t="s">
        <v>26</v>
      </c>
      <c r="Q99" s="22" t="s">
        <v>159</v>
      </c>
      <c r="R99" s="2">
        <v>3</v>
      </c>
      <c r="S99" s="2"/>
      <c r="T99" s="2">
        <f t="shared" si="39"/>
        <v>0.18</v>
      </c>
      <c r="U99" s="49">
        <f t="shared" si="36"/>
        <v>0.75600000000000001</v>
      </c>
      <c r="V99" s="123">
        <f t="shared" si="32"/>
        <v>0.5</v>
      </c>
      <c r="W99" s="125"/>
      <c r="X99" s="121">
        <f t="shared" si="29"/>
        <v>0.5</v>
      </c>
      <c r="Y99" s="154">
        <f t="shared" si="37"/>
        <v>2.1</v>
      </c>
      <c r="Z99">
        <f t="shared" si="33"/>
        <v>0</v>
      </c>
      <c r="AA99" s="144">
        <f t="shared" si="34"/>
        <v>0.2</v>
      </c>
      <c r="AB99" s="154">
        <f t="shared" si="38"/>
        <v>0.84000000000000008</v>
      </c>
    </row>
    <row r="100" spans="1:28" x14ac:dyDescent="0.25">
      <c r="A100" s="2" t="s">
        <v>106</v>
      </c>
      <c r="B100" s="15">
        <v>76</v>
      </c>
      <c r="C100" s="2">
        <v>0.8</v>
      </c>
      <c r="D100" s="2">
        <v>4000</v>
      </c>
      <c r="E100" s="14">
        <f t="shared" si="35"/>
        <v>4</v>
      </c>
      <c r="F100" s="2"/>
      <c r="G100" s="2" t="s">
        <v>14</v>
      </c>
      <c r="H100" s="2">
        <f t="shared" ref="H100:H131" si="40">_xlfn.RANK.AVG(D100,D$4:D$148)</f>
        <v>37</v>
      </c>
      <c r="I100" s="2"/>
      <c r="J100" s="61"/>
      <c r="K100" s="2">
        <v>2</v>
      </c>
      <c r="L100" s="50" t="str">
        <f t="shared" si="28"/>
        <v/>
      </c>
      <c r="M100" s="2"/>
      <c r="N100" s="2"/>
      <c r="O100" s="2" t="s">
        <v>150</v>
      </c>
      <c r="P100" s="2" t="s">
        <v>26</v>
      </c>
      <c r="Q100" s="22" t="s">
        <v>159</v>
      </c>
      <c r="R100" s="2">
        <v>3</v>
      </c>
      <c r="S100" s="2"/>
      <c r="T100" s="2">
        <f t="shared" si="39"/>
        <v>0.18</v>
      </c>
      <c r="U100" s="49">
        <f t="shared" si="36"/>
        <v>0.72</v>
      </c>
      <c r="V100" s="123">
        <f t="shared" ref="V100:V131" si="41">VLOOKUP(Q100,AD$4:AM$14,9)</f>
        <v>0.5</v>
      </c>
      <c r="W100" s="125"/>
      <c r="X100" s="121">
        <f t="shared" si="29"/>
        <v>0.5</v>
      </c>
      <c r="Y100" s="154">
        <f t="shared" si="37"/>
        <v>2</v>
      </c>
      <c r="Z100">
        <f t="shared" ref="Z100:Z131" si="42">IF(H100&lt;=AM$19,Y100,0)</f>
        <v>0</v>
      </c>
      <c r="AA100" s="144">
        <f t="shared" ref="AA100:AA131" si="43">VLOOKUP(R100,AP$19:AR$21,3)</f>
        <v>0.2</v>
      </c>
      <c r="AB100" s="154">
        <f t="shared" si="38"/>
        <v>0.8</v>
      </c>
    </row>
    <row r="101" spans="1:28" x14ac:dyDescent="0.25">
      <c r="A101" s="2" t="s">
        <v>112</v>
      </c>
      <c r="B101" s="15">
        <v>72</v>
      </c>
      <c r="C101" s="2">
        <v>0.8</v>
      </c>
      <c r="D101" s="2">
        <v>3800</v>
      </c>
      <c r="E101" s="14">
        <f t="shared" si="35"/>
        <v>3.8</v>
      </c>
      <c r="F101" s="2"/>
      <c r="G101" s="2" t="s">
        <v>14</v>
      </c>
      <c r="H101" s="2">
        <f t="shared" si="40"/>
        <v>38</v>
      </c>
      <c r="I101" s="2"/>
      <c r="J101" s="61"/>
      <c r="K101" s="2">
        <v>4</v>
      </c>
      <c r="L101" s="50" t="str">
        <f t="shared" si="28"/>
        <v/>
      </c>
      <c r="M101" s="2"/>
      <c r="N101" s="2"/>
      <c r="O101" s="2" t="s">
        <v>150</v>
      </c>
      <c r="P101" s="2" t="s">
        <v>26</v>
      </c>
      <c r="Q101" s="22" t="s">
        <v>159</v>
      </c>
      <c r="R101" s="2">
        <v>3</v>
      </c>
      <c r="S101" s="2"/>
      <c r="T101" s="2">
        <f t="shared" si="39"/>
        <v>0.18</v>
      </c>
      <c r="U101" s="49">
        <f t="shared" si="36"/>
        <v>0.68399999999999994</v>
      </c>
      <c r="V101" s="123">
        <f t="shared" si="41"/>
        <v>0.5</v>
      </c>
      <c r="W101" s="125"/>
      <c r="X101" s="121">
        <f t="shared" si="29"/>
        <v>0.5</v>
      </c>
      <c r="Y101" s="154">
        <f t="shared" si="37"/>
        <v>1.9</v>
      </c>
      <c r="Z101">
        <f t="shared" si="42"/>
        <v>0</v>
      </c>
      <c r="AA101" s="144">
        <f t="shared" si="43"/>
        <v>0.2</v>
      </c>
      <c r="AB101" s="154">
        <f t="shared" si="38"/>
        <v>0.76</v>
      </c>
    </row>
    <row r="102" spans="1:28" x14ac:dyDescent="0.25">
      <c r="A102" s="2" t="s">
        <v>110</v>
      </c>
      <c r="B102" s="15">
        <v>81</v>
      </c>
      <c r="C102" s="2">
        <v>0.6</v>
      </c>
      <c r="D102" s="2">
        <v>3200</v>
      </c>
      <c r="E102" s="14">
        <f t="shared" si="35"/>
        <v>3.2</v>
      </c>
      <c r="F102" s="2"/>
      <c r="G102" s="2" t="s">
        <v>14</v>
      </c>
      <c r="H102" s="2">
        <f t="shared" si="40"/>
        <v>43</v>
      </c>
      <c r="I102" s="2"/>
      <c r="J102" s="61">
        <v>10.3</v>
      </c>
      <c r="K102" s="2">
        <v>3</v>
      </c>
      <c r="L102" s="50" t="str">
        <f t="shared" si="28"/>
        <v/>
      </c>
      <c r="M102" s="2"/>
      <c r="N102" s="2"/>
      <c r="O102" s="2" t="s">
        <v>150</v>
      </c>
      <c r="P102" s="2" t="s">
        <v>26</v>
      </c>
      <c r="Q102" s="22" t="s">
        <v>159</v>
      </c>
      <c r="R102" s="2">
        <v>3</v>
      </c>
      <c r="S102" s="2"/>
      <c r="T102" s="2">
        <f t="shared" si="39"/>
        <v>0.18</v>
      </c>
      <c r="U102" s="49">
        <f t="shared" si="36"/>
        <v>0.57599999999999996</v>
      </c>
      <c r="V102" s="123">
        <f t="shared" si="41"/>
        <v>0.5</v>
      </c>
      <c r="W102" s="125"/>
      <c r="X102" s="121">
        <f t="shared" si="29"/>
        <v>0.5</v>
      </c>
      <c r="Y102" s="154">
        <f t="shared" si="37"/>
        <v>1.6</v>
      </c>
      <c r="Z102">
        <f t="shared" si="42"/>
        <v>0</v>
      </c>
      <c r="AA102" s="144">
        <f t="shared" si="43"/>
        <v>0.2</v>
      </c>
      <c r="AB102" s="154">
        <f t="shared" si="38"/>
        <v>0.64000000000000012</v>
      </c>
    </row>
    <row r="103" spans="1:28" x14ac:dyDescent="0.25">
      <c r="A103" s="2" t="s">
        <v>208</v>
      </c>
      <c r="B103" s="15">
        <v>100</v>
      </c>
      <c r="C103" s="2">
        <v>0.4</v>
      </c>
      <c r="D103" s="2">
        <v>2900</v>
      </c>
      <c r="E103" s="14">
        <f t="shared" si="35"/>
        <v>2.9</v>
      </c>
      <c r="F103" s="2"/>
      <c r="G103" s="2" t="s">
        <v>212</v>
      </c>
      <c r="H103" s="2">
        <f t="shared" si="40"/>
        <v>46</v>
      </c>
      <c r="I103" s="2"/>
      <c r="J103" s="61"/>
      <c r="K103" s="2">
        <v>4</v>
      </c>
      <c r="L103" s="50" t="str">
        <f t="shared" si="28"/>
        <v/>
      </c>
      <c r="M103" s="2"/>
      <c r="N103" s="2"/>
      <c r="O103" s="2" t="s">
        <v>149</v>
      </c>
      <c r="P103" s="2" t="s">
        <v>26</v>
      </c>
      <c r="Q103" s="22" t="s">
        <v>159</v>
      </c>
      <c r="R103" s="2">
        <v>3</v>
      </c>
      <c r="S103" s="2"/>
      <c r="T103" s="2">
        <f t="shared" si="39"/>
        <v>0.18</v>
      </c>
      <c r="U103" s="49">
        <f t="shared" si="36"/>
        <v>0.52200000000000002</v>
      </c>
      <c r="V103" s="123">
        <f t="shared" si="41"/>
        <v>0.5</v>
      </c>
      <c r="W103" s="125"/>
      <c r="X103" s="121">
        <f t="shared" si="29"/>
        <v>0.5</v>
      </c>
      <c r="Y103" s="154">
        <f t="shared" si="37"/>
        <v>1.45</v>
      </c>
      <c r="Z103">
        <f t="shared" si="42"/>
        <v>0</v>
      </c>
      <c r="AA103" s="144">
        <f t="shared" si="43"/>
        <v>0.2</v>
      </c>
      <c r="AB103" s="154">
        <f t="shared" si="38"/>
        <v>0.57999999999999996</v>
      </c>
    </row>
    <row r="104" spans="1:28" x14ac:dyDescent="0.25">
      <c r="A104" s="2" t="s">
        <v>107</v>
      </c>
      <c r="B104" s="15">
        <v>77</v>
      </c>
      <c r="C104" s="2">
        <v>0.5</v>
      </c>
      <c r="D104" s="1">
        <v>2000</v>
      </c>
      <c r="E104" s="14">
        <f t="shared" si="35"/>
        <v>2</v>
      </c>
      <c r="F104" s="2"/>
      <c r="G104" s="2" t="s">
        <v>14</v>
      </c>
      <c r="H104" s="2">
        <f t="shared" si="40"/>
        <v>53</v>
      </c>
      <c r="I104" s="2"/>
      <c r="J104" s="61"/>
      <c r="K104" s="2">
        <v>4</v>
      </c>
      <c r="L104" s="50" t="str">
        <f t="shared" si="28"/>
        <v/>
      </c>
      <c r="M104" s="2"/>
      <c r="N104" s="2"/>
      <c r="O104" s="2" t="s">
        <v>150</v>
      </c>
      <c r="P104" s="2" t="s">
        <v>26</v>
      </c>
      <c r="Q104" s="22" t="s">
        <v>159</v>
      </c>
      <c r="R104" s="2">
        <v>3</v>
      </c>
      <c r="S104" s="2"/>
      <c r="T104" s="2">
        <f t="shared" si="39"/>
        <v>0.18</v>
      </c>
      <c r="U104" s="49">
        <f t="shared" si="36"/>
        <v>0.36</v>
      </c>
      <c r="V104" s="123">
        <f t="shared" si="41"/>
        <v>0.5</v>
      </c>
      <c r="W104" s="125"/>
      <c r="X104" s="121">
        <f t="shared" si="29"/>
        <v>0.5</v>
      </c>
      <c r="Y104" s="154">
        <f t="shared" si="37"/>
        <v>1</v>
      </c>
      <c r="Z104">
        <f t="shared" si="42"/>
        <v>0</v>
      </c>
      <c r="AA104" s="144">
        <f t="shared" si="43"/>
        <v>0.2</v>
      </c>
      <c r="AB104" s="154">
        <f t="shared" si="38"/>
        <v>0.4</v>
      </c>
    </row>
    <row r="105" spans="1:28" x14ac:dyDescent="0.25">
      <c r="A105" s="2" t="s">
        <v>109</v>
      </c>
      <c r="B105" s="15">
        <v>80</v>
      </c>
      <c r="C105" s="2">
        <v>0.4</v>
      </c>
      <c r="D105" s="1">
        <v>2000</v>
      </c>
      <c r="E105" s="14">
        <f t="shared" si="35"/>
        <v>2</v>
      </c>
      <c r="F105" s="2"/>
      <c r="G105" s="2" t="s">
        <v>14</v>
      </c>
      <c r="H105" s="2">
        <f t="shared" si="40"/>
        <v>53</v>
      </c>
      <c r="I105" s="2"/>
      <c r="J105" s="61">
        <v>5.3</v>
      </c>
      <c r="K105" s="2">
        <v>3</v>
      </c>
      <c r="L105" s="50" t="str">
        <f t="shared" si="28"/>
        <v/>
      </c>
      <c r="M105" s="2"/>
      <c r="N105" s="2"/>
      <c r="O105" s="2" t="s">
        <v>149</v>
      </c>
      <c r="P105" s="2" t="s">
        <v>26</v>
      </c>
      <c r="Q105" s="22" t="s">
        <v>159</v>
      </c>
      <c r="R105" s="2">
        <v>3</v>
      </c>
      <c r="S105" s="2"/>
      <c r="T105" s="2">
        <f t="shared" si="39"/>
        <v>0.18</v>
      </c>
      <c r="U105" s="49">
        <f t="shared" si="36"/>
        <v>0.36</v>
      </c>
      <c r="V105" s="123">
        <f t="shared" si="41"/>
        <v>0.5</v>
      </c>
      <c r="W105" s="125"/>
      <c r="X105" s="121">
        <f t="shared" si="29"/>
        <v>0.5</v>
      </c>
      <c r="Y105" s="154">
        <f t="shared" si="37"/>
        <v>1</v>
      </c>
      <c r="Z105">
        <f t="shared" si="42"/>
        <v>0</v>
      </c>
      <c r="AA105" s="144">
        <f t="shared" si="43"/>
        <v>0.2</v>
      </c>
      <c r="AB105" s="154">
        <f t="shared" si="38"/>
        <v>0.4</v>
      </c>
    </row>
    <row r="106" spans="1:28" x14ac:dyDescent="0.25">
      <c r="A106" s="2" t="s">
        <v>114</v>
      </c>
      <c r="B106" s="15">
        <v>75</v>
      </c>
      <c r="C106" s="2">
        <v>0.3</v>
      </c>
      <c r="D106" s="1">
        <v>1600</v>
      </c>
      <c r="E106" s="14">
        <f t="shared" si="35"/>
        <v>1.6</v>
      </c>
      <c r="F106" s="2"/>
      <c r="G106" s="2" t="s">
        <v>14</v>
      </c>
      <c r="H106" s="2">
        <f t="shared" si="40"/>
        <v>59</v>
      </c>
      <c r="I106" s="2"/>
      <c r="J106" s="61">
        <v>10</v>
      </c>
      <c r="K106" s="2">
        <v>3</v>
      </c>
      <c r="L106" s="50" t="str">
        <f t="shared" si="28"/>
        <v/>
      </c>
      <c r="M106" s="2"/>
      <c r="N106" s="2"/>
      <c r="O106" s="2" t="s">
        <v>150</v>
      </c>
      <c r="P106" s="2" t="s">
        <v>26</v>
      </c>
      <c r="Q106" s="22" t="s">
        <v>159</v>
      </c>
      <c r="R106" s="2">
        <v>3</v>
      </c>
      <c r="S106" s="2"/>
      <c r="T106" s="2">
        <f t="shared" si="39"/>
        <v>0.18</v>
      </c>
      <c r="U106" s="49">
        <f t="shared" si="36"/>
        <v>0.28799999999999998</v>
      </c>
      <c r="V106" s="123">
        <f t="shared" si="41"/>
        <v>0.5</v>
      </c>
      <c r="W106" s="125"/>
      <c r="X106" s="121">
        <f t="shared" si="29"/>
        <v>0.5</v>
      </c>
      <c r="Y106" s="154">
        <f t="shared" si="37"/>
        <v>0.8</v>
      </c>
      <c r="Z106">
        <f t="shared" si="42"/>
        <v>0</v>
      </c>
      <c r="AA106" s="144">
        <f t="shared" si="43"/>
        <v>0.2</v>
      </c>
      <c r="AB106" s="154">
        <f t="shared" si="38"/>
        <v>0.32000000000000006</v>
      </c>
    </row>
    <row r="107" spans="1:28" x14ac:dyDescent="0.25">
      <c r="A107" s="2" t="s">
        <v>105</v>
      </c>
      <c r="B107" s="15">
        <v>73</v>
      </c>
      <c r="C107" s="2">
        <v>0.32</v>
      </c>
      <c r="D107" s="1">
        <v>1100</v>
      </c>
      <c r="E107" s="14">
        <f t="shared" si="35"/>
        <v>1.1000000000000001</v>
      </c>
      <c r="F107" s="2"/>
      <c r="G107" s="2" t="s">
        <v>14</v>
      </c>
      <c r="H107" s="2">
        <f t="shared" si="40"/>
        <v>67</v>
      </c>
      <c r="I107" s="2"/>
      <c r="J107" s="61">
        <v>1.73</v>
      </c>
      <c r="K107" s="2">
        <v>1</v>
      </c>
      <c r="L107" s="50" t="str">
        <f t="shared" si="28"/>
        <v/>
      </c>
      <c r="M107" s="2"/>
      <c r="N107" s="2"/>
      <c r="O107" s="2" t="s">
        <v>149</v>
      </c>
      <c r="P107" s="2" t="s">
        <v>26</v>
      </c>
      <c r="Q107" s="22" t="s">
        <v>159</v>
      </c>
      <c r="R107" s="2">
        <v>3</v>
      </c>
      <c r="S107" s="2"/>
      <c r="T107" s="2">
        <f t="shared" si="39"/>
        <v>0.18</v>
      </c>
      <c r="U107" s="49">
        <f t="shared" si="36"/>
        <v>0.19800000000000001</v>
      </c>
      <c r="V107" s="123">
        <f t="shared" si="41"/>
        <v>0.5</v>
      </c>
      <c r="W107" s="125"/>
      <c r="X107" s="121">
        <f t="shared" si="29"/>
        <v>0.5</v>
      </c>
      <c r="Y107" s="154">
        <f t="shared" si="37"/>
        <v>0.55000000000000004</v>
      </c>
      <c r="Z107">
        <f t="shared" si="42"/>
        <v>0</v>
      </c>
      <c r="AA107" s="144">
        <f t="shared" si="43"/>
        <v>0.2</v>
      </c>
      <c r="AB107" s="154">
        <f t="shared" si="38"/>
        <v>0.22000000000000003</v>
      </c>
    </row>
    <row r="108" spans="1:28" x14ac:dyDescent="0.25">
      <c r="A108" s="27" t="s">
        <v>111</v>
      </c>
      <c r="B108" s="26">
        <v>101</v>
      </c>
      <c r="C108" s="27">
        <v>0.06</v>
      </c>
      <c r="D108" s="36">
        <v>250</v>
      </c>
      <c r="E108" s="14">
        <f t="shared" si="35"/>
        <v>0.25</v>
      </c>
      <c r="F108" s="27"/>
      <c r="G108" s="27" t="s">
        <v>14</v>
      </c>
      <c r="H108" s="27">
        <f t="shared" si="40"/>
        <v>109</v>
      </c>
      <c r="I108" s="27"/>
      <c r="J108" s="62">
        <v>1.46</v>
      </c>
      <c r="K108" s="27">
        <v>3</v>
      </c>
      <c r="L108" s="50" t="str">
        <f t="shared" si="28"/>
        <v/>
      </c>
      <c r="M108" s="27"/>
      <c r="N108" s="27"/>
      <c r="O108" s="27" t="s">
        <v>149</v>
      </c>
      <c r="P108" s="27" t="s">
        <v>26</v>
      </c>
      <c r="Q108" s="37" t="s">
        <v>159</v>
      </c>
      <c r="R108" s="27">
        <v>3</v>
      </c>
      <c r="S108" s="27"/>
      <c r="T108" s="27">
        <f t="shared" si="39"/>
        <v>0.18</v>
      </c>
      <c r="U108" s="49">
        <f t="shared" si="36"/>
        <v>4.4999999999999998E-2</v>
      </c>
      <c r="V108" s="123">
        <f t="shared" si="41"/>
        <v>0.5</v>
      </c>
      <c r="W108" s="146"/>
      <c r="X108" s="121">
        <f t="shared" si="29"/>
        <v>0.5</v>
      </c>
      <c r="Y108" s="154">
        <f t="shared" si="37"/>
        <v>0.125</v>
      </c>
      <c r="Z108">
        <f t="shared" si="42"/>
        <v>0</v>
      </c>
      <c r="AA108" s="144">
        <f t="shared" si="43"/>
        <v>0.2</v>
      </c>
      <c r="AB108" s="154">
        <f t="shared" si="38"/>
        <v>0.05</v>
      </c>
    </row>
    <row r="109" spans="1:28" x14ac:dyDescent="0.25">
      <c r="A109" s="13" t="s">
        <v>187</v>
      </c>
      <c r="B109" s="12"/>
      <c r="C109" s="13"/>
      <c r="D109" s="14">
        <v>51300</v>
      </c>
      <c r="E109" s="14">
        <f t="shared" si="35"/>
        <v>51.3</v>
      </c>
      <c r="F109" s="13"/>
      <c r="G109" s="13"/>
      <c r="H109" s="13">
        <f t="shared" si="40"/>
        <v>1</v>
      </c>
      <c r="I109" s="13">
        <v>29.7</v>
      </c>
      <c r="J109" s="60">
        <v>27</v>
      </c>
      <c r="K109" s="13">
        <v>6</v>
      </c>
      <c r="L109" s="50">
        <f t="shared" si="28"/>
        <v>4.95</v>
      </c>
      <c r="M109" s="13"/>
      <c r="N109" s="13"/>
      <c r="O109" s="13" t="s">
        <v>187</v>
      </c>
      <c r="P109" s="13" t="s">
        <v>26</v>
      </c>
      <c r="Q109" s="38" t="s">
        <v>160</v>
      </c>
      <c r="R109" s="13">
        <v>1</v>
      </c>
      <c r="S109" s="13" t="s">
        <v>251</v>
      </c>
      <c r="T109" s="13">
        <v>0.18</v>
      </c>
      <c r="U109" s="49">
        <f t="shared" si="36"/>
        <v>9.234</v>
      </c>
      <c r="V109" s="123">
        <f t="shared" si="41"/>
        <v>0.1</v>
      </c>
      <c r="W109" s="125"/>
      <c r="X109" s="121">
        <f t="shared" si="29"/>
        <v>0.1</v>
      </c>
      <c r="Y109" s="154">
        <f t="shared" si="37"/>
        <v>5.13</v>
      </c>
      <c r="Z109">
        <f t="shared" si="42"/>
        <v>5.13</v>
      </c>
      <c r="AA109" s="144">
        <f t="shared" si="43"/>
        <v>0.05</v>
      </c>
      <c r="AB109" s="154">
        <f t="shared" si="38"/>
        <v>2.5649999999999999</v>
      </c>
    </row>
    <row r="110" spans="1:28" x14ac:dyDescent="0.25">
      <c r="A110" s="110" t="s">
        <v>168</v>
      </c>
      <c r="B110" s="111">
        <v>3</v>
      </c>
      <c r="C110" s="110">
        <v>7</v>
      </c>
      <c r="D110" s="112">
        <v>28000</v>
      </c>
      <c r="E110" s="14">
        <f t="shared" si="35"/>
        <v>28</v>
      </c>
      <c r="F110" s="110"/>
      <c r="G110" s="110" t="s">
        <v>14</v>
      </c>
      <c r="H110" s="110">
        <f t="shared" si="40"/>
        <v>2</v>
      </c>
      <c r="I110" s="110">
        <v>26</v>
      </c>
      <c r="J110" s="113">
        <v>14.2</v>
      </c>
      <c r="K110" s="110">
        <v>6</v>
      </c>
      <c r="L110" s="50">
        <f t="shared" si="28"/>
        <v>4.333333333333333</v>
      </c>
      <c r="M110" s="110" t="s">
        <v>139</v>
      </c>
      <c r="N110" s="110" t="s">
        <v>140</v>
      </c>
      <c r="O110" s="2" t="s">
        <v>155</v>
      </c>
      <c r="P110" s="2" t="s">
        <v>152</v>
      </c>
      <c r="Q110" s="23" t="s">
        <v>160</v>
      </c>
      <c r="R110" s="110">
        <v>3</v>
      </c>
      <c r="S110" s="110"/>
      <c r="T110" s="110">
        <f t="shared" ref="T110:T148" si="44">AI$19</f>
        <v>0.18</v>
      </c>
      <c r="U110" s="49">
        <f t="shared" si="36"/>
        <v>5.04</v>
      </c>
      <c r="V110" s="123">
        <f t="shared" si="41"/>
        <v>0.1</v>
      </c>
      <c r="W110" s="125"/>
      <c r="X110" s="121">
        <f t="shared" si="29"/>
        <v>0.1</v>
      </c>
      <c r="Y110" s="154">
        <f t="shared" si="37"/>
        <v>2.8000000000000003</v>
      </c>
      <c r="Z110">
        <f t="shared" si="42"/>
        <v>2.8000000000000003</v>
      </c>
      <c r="AA110" s="144">
        <f t="shared" si="43"/>
        <v>0.2</v>
      </c>
      <c r="AB110" s="154">
        <f t="shared" si="38"/>
        <v>5.6000000000000005</v>
      </c>
    </row>
    <row r="111" spans="1:28" x14ac:dyDescent="0.25">
      <c r="A111" s="2" t="s">
        <v>118</v>
      </c>
      <c r="B111" s="15">
        <v>4</v>
      </c>
      <c r="C111" s="2">
        <v>6</v>
      </c>
      <c r="D111" s="1">
        <v>19300</v>
      </c>
      <c r="E111" s="14">
        <f t="shared" si="35"/>
        <v>19.3</v>
      </c>
      <c r="F111" s="2"/>
      <c r="G111" s="2" t="s">
        <v>14</v>
      </c>
      <c r="H111" s="2">
        <f t="shared" si="40"/>
        <v>3</v>
      </c>
      <c r="I111" s="2">
        <v>45</v>
      </c>
      <c r="J111" s="61">
        <v>5.44</v>
      </c>
      <c r="K111" s="2">
        <v>9</v>
      </c>
      <c r="L111" s="50">
        <f t="shared" si="28"/>
        <v>5</v>
      </c>
      <c r="M111" s="2" t="s">
        <v>141</v>
      </c>
      <c r="N111" s="2" t="s">
        <v>142</v>
      </c>
      <c r="O111" s="2" t="s">
        <v>153</v>
      </c>
      <c r="P111" s="2" t="s">
        <v>152</v>
      </c>
      <c r="Q111" s="23" t="s">
        <v>160</v>
      </c>
      <c r="R111" s="2">
        <v>3</v>
      </c>
      <c r="S111" s="2"/>
      <c r="T111" s="2">
        <f t="shared" si="44"/>
        <v>0.18</v>
      </c>
      <c r="U111" s="49">
        <f t="shared" si="36"/>
        <v>3.4740000000000002</v>
      </c>
      <c r="V111" s="123">
        <f t="shared" si="41"/>
        <v>0.1</v>
      </c>
      <c r="W111" s="125"/>
      <c r="X111" s="121">
        <f t="shared" si="29"/>
        <v>0.1</v>
      </c>
      <c r="Y111" s="154">
        <f t="shared" si="37"/>
        <v>1.9300000000000002</v>
      </c>
      <c r="Z111">
        <f t="shared" si="42"/>
        <v>1.9300000000000002</v>
      </c>
      <c r="AA111" s="144">
        <f t="shared" si="43"/>
        <v>0.2</v>
      </c>
      <c r="AB111" s="154">
        <f t="shared" si="38"/>
        <v>3.8600000000000003</v>
      </c>
    </row>
    <row r="112" spans="1:28" x14ac:dyDescent="0.25">
      <c r="A112" s="2" t="s">
        <v>166</v>
      </c>
      <c r="B112" s="15">
        <v>84</v>
      </c>
      <c r="C112" s="2">
        <v>5.2</v>
      </c>
      <c r="D112" s="1">
        <v>16999</v>
      </c>
      <c r="E112" s="14">
        <f t="shared" si="35"/>
        <v>16.998999999999999</v>
      </c>
      <c r="F112" s="2"/>
      <c r="G112" s="2" t="s">
        <v>14</v>
      </c>
      <c r="H112" s="2">
        <f t="shared" si="40"/>
        <v>4</v>
      </c>
      <c r="I112" s="2"/>
      <c r="J112" s="61">
        <v>10.4</v>
      </c>
      <c r="K112" s="2">
        <v>3</v>
      </c>
      <c r="L112" s="50" t="str">
        <f t="shared" si="28"/>
        <v/>
      </c>
      <c r="M112" s="2"/>
      <c r="N112" s="2"/>
      <c r="O112" s="2" t="s">
        <v>157</v>
      </c>
      <c r="P112" s="2" t="s">
        <v>26</v>
      </c>
      <c r="Q112" s="23" t="s">
        <v>160</v>
      </c>
      <c r="R112" s="2">
        <v>1</v>
      </c>
      <c r="S112" s="2"/>
      <c r="T112" s="2">
        <f t="shared" si="44"/>
        <v>0.18</v>
      </c>
      <c r="U112" s="49">
        <f t="shared" si="36"/>
        <v>3.0598199999999998</v>
      </c>
      <c r="V112" s="123">
        <f t="shared" si="41"/>
        <v>0.1</v>
      </c>
      <c r="W112" s="125"/>
      <c r="X112" s="121">
        <f t="shared" si="29"/>
        <v>0.1</v>
      </c>
      <c r="Y112" s="154">
        <f t="shared" si="37"/>
        <v>1.6999</v>
      </c>
      <c r="Z112">
        <f t="shared" si="42"/>
        <v>1.6999</v>
      </c>
      <c r="AA112" s="144">
        <f t="shared" si="43"/>
        <v>0.05</v>
      </c>
      <c r="AB112" s="154">
        <f t="shared" si="38"/>
        <v>0.84994999999999998</v>
      </c>
    </row>
    <row r="113" spans="1:28" x14ac:dyDescent="0.25">
      <c r="A113" s="2" t="s">
        <v>119</v>
      </c>
      <c r="B113" s="15">
        <v>5</v>
      </c>
      <c r="C113" s="2">
        <v>3.6</v>
      </c>
      <c r="D113" s="1">
        <v>13000</v>
      </c>
      <c r="E113" s="14">
        <f t="shared" si="35"/>
        <v>13</v>
      </c>
      <c r="F113" s="2"/>
      <c r="G113" s="2" t="s">
        <v>14</v>
      </c>
      <c r="H113" s="2">
        <f t="shared" si="40"/>
        <v>5</v>
      </c>
      <c r="I113" s="2">
        <v>17</v>
      </c>
      <c r="J113" s="61">
        <v>11.1</v>
      </c>
      <c r="K113" s="2">
        <v>1</v>
      </c>
      <c r="L113" s="50">
        <f t="shared" si="28"/>
        <v>17</v>
      </c>
      <c r="M113" s="2" t="s">
        <v>141</v>
      </c>
      <c r="N113" s="2" t="s">
        <v>142</v>
      </c>
      <c r="O113" s="2" t="s">
        <v>154</v>
      </c>
      <c r="P113" s="2" t="s">
        <v>152</v>
      </c>
      <c r="Q113" s="23" t="s">
        <v>160</v>
      </c>
      <c r="R113" s="2">
        <v>3</v>
      </c>
      <c r="S113" s="2"/>
      <c r="T113" s="2">
        <f t="shared" si="44"/>
        <v>0.18</v>
      </c>
      <c r="U113" s="49">
        <f t="shared" si="36"/>
        <v>2.34</v>
      </c>
      <c r="V113" s="123">
        <f t="shared" si="41"/>
        <v>0.1</v>
      </c>
      <c r="W113" s="125"/>
      <c r="X113" s="121">
        <f t="shared" si="29"/>
        <v>0.1</v>
      </c>
      <c r="Y113" s="154">
        <f t="shared" si="37"/>
        <v>1.3</v>
      </c>
      <c r="Z113">
        <f t="shared" si="42"/>
        <v>1.3</v>
      </c>
      <c r="AA113" s="144">
        <f t="shared" si="43"/>
        <v>0.2</v>
      </c>
      <c r="AB113" s="154">
        <f t="shared" si="38"/>
        <v>2.6</v>
      </c>
    </row>
    <row r="114" spans="1:28" x14ac:dyDescent="0.25">
      <c r="A114" s="2" t="s">
        <v>161</v>
      </c>
      <c r="B114" s="15">
        <v>86</v>
      </c>
      <c r="C114" s="2">
        <v>2.9</v>
      </c>
      <c r="D114" s="2">
        <v>10100</v>
      </c>
      <c r="E114" s="14">
        <f t="shared" si="35"/>
        <v>10.1</v>
      </c>
      <c r="F114" s="2"/>
      <c r="G114" s="2" t="s">
        <v>14</v>
      </c>
      <c r="H114" s="2">
        <f t="shared" si="40"/>
        <v>9</v>
      </c>
      <c r="I114" s="2"/>
      <c r="J114" s="61">
        <v>10</v>
      </c>
      <c r="K114" s="2">
        <v>6</v>
      </c>
      <c r="L114" s="50" t="str">
        <f t="shared" si="28"/>
        <v/>
      </c>
      <c r="M114" s="2"/>
      <c r="N114" s="2"/>
      <c r="O114" s="2" t="s">
        <v>156</v>
      </c>
      <c r="P114" s="2" t="s">
        <v>26</v>
      </c>
      <c r="Q114" s="23" t="s">
        <v>160</v>
      </c>
      <c r="R114" s="2">
        <v>2</v>
      </c>
      <c r="S114" s="2"/>
      <c r="T114" s="2">
        <f t="shared" si="44"/>
        <v>0.18</v>
      </c>
      <c r="U114" s="49">
        <f t="shared" si="36"/>
        <v>1.8179999999999998</v>
      </c>
      <c r="V114" s="123">
        <f t="shared" si="41"/>
        <v>0.1</v>
      </c>
      <c r="W114" s="125"/>
      <c r="X114" s="121">
        <f t="shared" si="29"/>
        <v>0.1</v>
      </c>
      <c r="Y114" s="154">
        <f t="shared" si="37"/>
        <v>1.01</v>
      </c>
      <c r="Z114">
        <f t="shared" si="42"/>
        <v>1.01</v>
      </c>
      <c r="AA114" s="144">
        <f t="shared" si="43"/>
        <v>0.2</v>
      </c>
      <c r="AB114" s="154">
        <f t="shared" si="38"/>
        <v>2.02</v>
      </c>
    </row>
    <row r="115" spans="1:28" x14ac:dyDescent="0.25">
      <c r="A115" s="2" t="s">
        <v>170</v>
      </c>
      <c r="B115" s="15">
        <v>92</v>
      </c>
      <c r="C115" s="2">
        <v>2.7</v>
      </c>
      <c r="D115" s="1">
        <v>9107</v>
      </c>
      <c r="E115" s="14">
        <f t="shared" si="35"/>
        <v>9.1069999999999993</v>
      </c>
      <c r="F115" s="2"/>
      <c r="G115" s="2" t="s">
        <v>14</v>
      </c>
      <c r="H115" s="2">
        <f t="shared" si="40"/>
        <v>10</v>
      </c>
      <c r="I115" s="2"/>
      <c r="J115" s="61">
        <v>27.1</v>
      </c>
      <c r="K115" s="2">
        <v>3</v>
      </c>
      <c r="L115" s="50" t="str">
        <f t="shared" si="28"/>
        <v/>
      </c>
      <c r="M115" s="2"/>
      <c r="N115" s="2"/>
      <c r="O115" s="2" t="s">
        <v>187</v>
      </c>
      <c r="P115" s="2" t="s">
        <v>26</v>
      </c>
      <c r="Q115" s="23" t="s">
        <v>160</v>
      </c>
      <c r="R115" s="2">
        <v>2</v>
      </c>
      <c r="S115" s="2"/>
      <c r="T115" s="2">
        <f t="shared" si="44"/>
        <v>0.18</v>
      </c>
      <c r="U115" s="49">
        <f t="shared" si="36"/>
        <v>1.6392599999999997</v>
      </c>
      <c r="V115" s="123">
        <f t="shared" si="41"/>
        <v>0.1</v>
      </c>
      <c r="W115" s="125"/>
      <c r="X115" s="121">
        <f t="shared" si="29"/>
        <v>0.1</v>
      </c>
      <c r="Y115" s="154">
        <f t="shared" si="37"/>
        <v>0.91069999999999995</v>
      </c>
      <c r="Z115">
        <f t="shared" si="42"/>
        <v>0.91069999999999995</v>
      </c>
      <c r="AA115" s="144">
        <f t="shared" si="43"/>
        <v>0.2</v>
      </c>
      <c r="AB115" s="154">
        <f t="shared" si="38"/>
        <v>1.8213999999999999</v>
      </c>
    </row>
    <row r="116" spans="1:28" x14ac:dyDescent="0.25">
      <c r="A116" s="2" t="s">
        <v>164</v>
      </c>
      <c r="B116" s="15">
        <v>91</v>
      </c>
      <c r="C116" s="2">
        <v>1.2</v>
      </c>
      <c r="D116" s="1">
        <v>5400</v>
      </c>
      <c r="E116" s="14">
        <f t="shared" si="35"/>
        <v>5.4</v>
      </c>
      <c r="F116" s="2"/>
      <c r="G116" s="2" t="s">
        <v>14</v>
      </c>
      <c r="H116" s="2">
        <f t="shared" si="40"/>
        <v>19</v>
      </c>
      <c r="I116" s="2"/>
      <c r="J116" s="61">
        <v>25</v>
      </c>
      <c r="K116" s="2">
        <v>3</v>
      </c>
      <c r="L116" s="50" t="str">
        <f t="shared" si="28"/>
        <v/>
      </c>
      <c r="M116" s="2"/>
      <c r="N116" s="2"/>
      <c r="O116" s="2" t="s">
        <v>156</v>
      </c>
      <c r="P116" s="2" t="s">
        <v>26</v>
      </c>
      <c r="Q116" s="23" t="s">
        <v>160</v>
      </c>
      <c r="R116" s="2">
        <v>2</v>
      </c>
      <c r="S116" s="2"/>
      <c r="T116" s="2">
        <f t="shared" si="44"/>
        <v>0.18</v>
      </c>
      <c r="U116" s="49">
        <f t="shared" si="36"/>
        <v>0.97199999999999998</v>
      </c>
      <c r="V116" s="123">
        <f t="shared" si="41"/>
        <v>0.1</v>
      </c>
      <c r="W116" s="125"/>
      <c r="X116" s="121">
        <f t="shared" si="29"/>
        <v>0.1</v>
      </c>
      <c r="Y116" s="154">
        <f t="shared" si="37"/>
        <v>0.54</v>
      </c>
      <c r="Z116">
        <f t="shared" si="42"/>
        <v>0.54</v>
      </c>
      <c r="AA116" s="144">
        <f t="shared" si="43"/>
        <v>0.2</v>
      </c>
      <c r="AB116" s="154">
        <f t="shared" si="38"/>
        <v>1.08</v>
      </c>
    </row>
    <row r="117" spans="1:28" x14ac:dyDescent="0.25">
      <c r="A117" s="2" t="s">
        <v>162</v>
      </c>
      <c r="B117" s="15">
        <v>87</v>
      </c>
      <c r="C117" s="2">
        <v>1</v>
      </c>
      <c r="D117" s="1">
        <v>5188</v>
      </c>
      <c r="E117" s="14">
        <f t="shared" si="35"/>
        <v>5.1879999999999997</v>
      </c>
      <c r="F117" s="2"/>
      <c r="G117" s="2" t="s">
        <v>14</v>
      </c>
      <c r="H117" s="2">
        <f t="shared" si="40"/>
        <v>21</v>
      </c>
      <c r="I117" s="2"/>
      <c r="J117" s="61">
        <v>3.1</v>
      </c>
      <c r="K117" s="2">
        <v>5</v>
      </c>
      <c r="L117" s="50" t="str">
        <f t="shared" si="28"/>
        <v/>
      </c>
      <c r="M117" s="2"/>
      <c r="N117" s="2"/>
      <c r="O117" s="2" t="s">
        <v>157</v>
      </c>
      <c r="P117" s="2" t="s">
        <v>26</v>
      </c>
      <c r="Q117" s="23" t="s">
        <v>160</v>
      </c>
      <c r="R117" s="2">
        <v>3</v>
      </c>
      <c r="S117" s="2"/>
      <c r="T117" s="2">
        <f t="shared" si="44"/>
        <v>0.18</v>
      </c>
      <c r="U117" s="49">
        <f t="shared" si="36"/>
        <v>0.93383999999999989</v>
      </c>
      <c r="V117" s="123">
        <f t="shared" si="41"/>
        <v>0.1</v>
      </c>
      <c r="W117" s="125"/>
      <c r="X117" s="121">
        <f t="shared" si="29"/>
        <v>0.1</v>
      </c>
      <c r="Y117" s="154">
        <f t="shared" si="37"/>
        <v>0.51880000000000004</v>
      </c>
      <c r="Z117">
        <f t="shared" si="42"/>
        <v>0</v>
      </c>
      <c r="AA117" s="144">
        <f t="shared" si="43"/>
        <v>0.2</v>
      </c>
      <c r="AB117" s="154">
        <f t="shared" si="38"/>
        <v>1.0376000000000001</v>
      </c>
    </row>
    <row r="118" spans="1:28" x14ac:dyDescent="0.25">
      <c r="A118" s="2" t="s">
        <v>129</v>
      </c>
      <c r="B118" s="15">
        <v>85</v>
      </c>
      <c r="C118" s="2">
        <v>1.4</v>
      </c>
      <c r="D118" s="1">
        <v>5130</v>
      </c>
      <c r="E118" s="14">
        <f t="shared" si="35"/>
        <v>5.13</v>
      </c>
      <c r="F118" s="2"/>
      <c r="G118" s="2" t="s">
        <v>14</v>
      </c>
      <c r="H118" s="2">
        <f t="shared" si="40"/>
        <v>22</v>
      </c>
      <c r="I118" s="2"/>
      <c r="J118" s="61">
        <v>1.46</v>
      </c>
      <c r="K118" s="2">
        <v>2</v>
      </c>
      <c r="L118" s="50" t="str">
        <f t="shared" si="28"/>
        <v/>
      </c>
      <c r="M118" s="2"/>
      <c r="N118" s="2"/>
      <c r="O118" s="2" t="s">
        <v>157</v>
      </c>
      <c r="P118" s="2" t="s">
        <v>26</v>
      </c>
      <c r="Q118" s="23" t="s">
        <v>160</v>
      </c>
      <c r="R118" s="2">
        <v>2</v>
      </c>
      <c r="S118" s="2"/>
      <c r="T118" s="2">
        <f t="shared" si="44"/>
        <v>0.18</v>
      </c>
      <c r="U118" s="49">
        <f t="shared" si="36"/>
        <v>0.9234</v>
      </c>
      <c r="V118" s="123">
        <f t="shared" si="41"/>
        <v>0.1</v>
      </c>
      <c r="W118" s="125"/>
      <c r="X118" s="121">
        <f t="shared" si="29"/>
        <v>0.1</v>
      </c>
      <c r="Y118" s="154">
        <f t="shared" si="37"/>
        <v>0.51300000000000001</v>
      </c>
      <c r="Z118">
        <f t="shared" si="42"/>
        <v>0</v>
      </c>
      <c r="AA118" s="144">
        <f t="shared" si="43"/>
        <v>0.2</v>
      </c>
      <c r="AB118" s="154">
        <f t="shared" si="38"/>
        <v>1.026</v>
      </c>
    </row>
    <row r="119" spans="1:28" x14ac:dyDescent="0.25">
      <c r="A119" s="2" t="s">
        <v>123</v>
      </c>
      <c r="B119" s="15">
        <v>9</v>
      </c>
      <c r="C119" s="2">
        <v>1.38</v>
      </c>
      <c r="D119" s="1">
        <v>5036</v>
      </c>
      <c r="E119" s="14">
        <f t="shared" si="35"/>
        <v>5.0359999999999996</v>
      </c>
      <c r="F119" s="2"/>
      <c r="G119" s="2" t="s">
        <v>14</v>
      </c>
      <c r="H119" s="2">
        <f t="shared" si="40"/>
        <v>23</v>
      </c>
      <c r="I119" s="2">
        <v>5</v>
      </c>
      <c r="J119" s="61">
        <v>14.9</v>
      </c>
      <c r="K119" s="2">
        <v>5</v>
      </c>
      <c r="L119" s="50">
        <f t="shared" si="28"/>
        <v>1</v>
      </c>
      <c r="M119" s="2" t="s">
        <v>139</v>
      </c>
      <c r="N119" s="2" t="s">
        <v>140</v>
      </c>
      <c r="O119" s="2" t="s">
        <v>155</v>
      </c>
      <c r="P119" s="2" t="s">
        <v>152</v>
      </c>
      <c r="Q119" s="23" t="s">
        <v>160</v>
      </c>
      <c r="R119" s="2">
        <v>3</v>
      </c>
      <c r="S119" s="2"/>
      <c r="T119" s="2">
        <f t="shared" si="44"/>
        <v>0.18</v>
      </c>
      <c r="U119" s="49">
        <f t="shared" si="36"/>
        <v>0.90647999999999984</v>
      </c>
      <c r="V119" s="123">
        <f t="shared" si="41"/>
        <v>0.1</v>
      </c>
      <c r="W119" s="125"/>
      <c r="X119" s="121">
        <f t="shared" si="29"/>
        <v>0.1</v>
      </c>
      <c r="Y119" s="154">
        <f t="shared" si="37"/>
        <v>0.50359999999999994</v>
      </c>
      <c r="Z119">
        <f t="shared" si="42"/>
        <v>0</v>
      </c>
      <c r="AA119" s="144">
        <f t="shared" si="43"/>
        <v>0.2</v>
      </c>
      <c r="AB119" s="154">
        <f t="shared" si="38"/>
        <v>1.0071999999999999</v>
      </c>
    </row>
    <row r="120" spans="1:28" x14ac:dyDescent="0.25">
      <c r="A120" s="2" t="s">
        <v>120</v>
      </c>
      <c r="B120" s="15">
        <v>6</v>
      </c>
      <c r="C120" s="2">
        <v>1.05</v>
      </c>
      <c r="D120" s="2">
        <v>5010</v>
      </c>
      <c r="E120" s="14">
        <f t="shared" si="35"/>
        <v>5.01</v>
      </c>
      <c r="F120" s="2"/>
      <c r="G120" s="2" t="s">
        <v>14</v>
      </c>
      <c r="H120" s="2">
        <f t="shared" si="40"/>
        <v>24</v>
      </c>
      <c r="I120" s="2">
        <v>4.5999999999999996</v>
      </c>
      <c r="J120" s="61">
        <v>14.9</v>
      </c>
      <c r="K120" s="2">
        <v>2</v>
      </c>
      <c r="L120" s="50">
        <f t="shared" si="28"/>
        <v>2.2999999999999998</v>
      </c>
      <c r="M120" s="2" t="s">
        <v>139</v>
      </c>
      <c r="N120" s="2" t="s">
        <v>140</v>
      </c>
      <c r="O120" s="2" t="s">
        <v>155</v>
      </c>
      <c r="P120" s="2" t="s">
        <v>152</v>
      </c>
      <c r="Q120" s="23" t="s">
        <v>160</v>
      </c>
      <c r="R120" s="2">
        <v>2</v>
      </c>
      <c r="S120" s="2"/>
      <c r="T120" s="2">
        <f t="shared" si="44"/>
        <v>0.18</v>
      </c>
      <c r="U120" s="49">
        <f t="shared" si="36"/>
        <v>0.90179999999999993</v>
      </c>
      <c r="V120" s="123">
        <f t="shared" si="41"/>
        <v>0.1</v>
      </c>
      <c r="W120" s="125"/>
      <c r="X120" s="121">
        <f t="shared" si="29"/>
        <v>0.1</v>
      </c>
      <c r="Y120" s="154">
        <f t="shared" si="37"/>
        <v>0.501</v>
      </c>
      <c r="Z120">
        <f t="shared" si="42"/>
        <v>0</v>
      </c>
      <c r="AA120" s="144">
        <f t="shared" si="43"/>
        <v>0.2</v>
      </c>
      <c r="AB120" s="154">
        <f t="shared" si="38"/>
        <v>1.002</v>
      </c>
    </row>
    <row r="121" spans="1:28" x14ac:dyDescent="0.25">
      <c r="A121" s="2" t="s">
        <v>128</v>
      </c>
      <c r="B121" s="15">
        <v>82</v>
      </c>
      <c r="C121" s="2">
        <v>1.3</v>
      </c>
      <c r="D121" s="2">
        <v>4800</v>
      </c>
      <c r="E121" s="14">
        <f t="shared" si="35"/>
        <v>4.8</v>
      </c>
      <c r="F121" s="2"/>
      <c r="G121" s="2" t="s">
        <v>14</v>
      </c>
      <c r="H121" s="2">
        <f t="shared" si="40"/>
        <v>27</v>
      </c>
      <c r="I121" s="2"/>
      <c r="J121" s="61">
        <v>4</v>
      </c>
      <c r="K121" s="2">
        <v>3</v>
      </c>
      <c r="L121" s="50" t="str">
        <f t="shared" si="28"/>
        <v/>
      </c>
      <c r="M121" s="2"/>
      <c r="N121" s="2"/>
      <c r="O121" s="2" t="s">
        <v>156</v>
      </c>
      <c r="P121" s="2" t="s">
        <v>26</v>
      </c>
      <c r="Q121" s="23" t="s">
        <v>160</v>
      </c>
      <c r="R121" s="2">
        <v>2</v>
      </c>
      <c r="S121" s="2"/>
      <c r="T121" s="2">
        <f t="shared" si="44"/>
        <v>0.18</v>
      </c>
      <c r="U121" s="49">
        <f t="shared" si="36"/>
        <v>0.86399999999999999</v>
      </c>
      <c r="V121" s="123">
        <f t="shared" si="41"/>
        <v>0.1</v>
      </c>
      <c r="W121" s="125"/>
      <c r="X121" s="121">
        <f t="shared" si="29"/>
        <v>0.1</v>
      </c>
      <c r="Y121" s="154">
        <f t="shared" si="37"/>
        <v>0.48</v>
      </c>
      <c r="Z121">
        <f t="shared" si="42"/>
        <v>0</v>
      </c>
      <c r="AA121" s="144">
        <f t="shared" si="43"/>
        <v>0.2</v>
      </c>
      <c r="AB121" s="154">
        <f t="shared" si="38"/>
        <v>0.96</v>
      </c>
    </row>
    <row r="122" spans="1:28" x14ac:dyDescent="0.25">
      <c r="A122" s="2" t="s">
        <v>171</v>
      </c>
      <c r="B122" s="15">
        <v>93</v>
      </c>
      <c r="C122" s="2">
        <v>1.4</v>
      </c>
      <c r="D122" s="2">
        <v>4602</v>
      </c>
      <c r="E122" s="14">
        <f t="shared" si="35"/>
        <v>4.6020000000000003</v>
      </c>
      <c r="F122" s="2"/>
      <c r="G122" s="2" t="s">
        <v>14</v>
      </c>
      <c r="H122" s="2">
        <f t="shared" si="40"/>
        <v>29</v>
      </c>
      <c r="I122" s="2"/>
      <c r="J122" s="61">
        <v>26</v>
      </c>
      <c r="K122" s="2">
        <v>2</v>
      </c>
      <c r="L122" s="50" t="str">
        <f t="shared" si="28"/>
        <v/>
      </c>
      <c r="M122" s="2"/>
      <c r="N122" s="2"/>
      <c r="O122" s="2" t="s">
        <v>187</v>
      </c>
      <c r="P122" s="2" t="s">
        <v>26</v>
      </c>
      <c r="Q122" s="23" t="s">
        <v>160</v>
      </c>
      <c r="R122" s="2">
        <v>3</v>
      </c>
      <c r="S122" s="2"/>
      <c r="T122" s="2">
        <f t="shared" si="44"/>
        <v>0.18</v>
      </c>
      <c r="U122" s="49">
        <f t="shared" si="36"/>
        <v>0.82835999999999999</v>
      </c>
      <c r="V122" s="123">
        <f t="shared" si="41"/>
        <v>0.1</v>
      </c>
      <c r="W122" s="125"/>
      <c r="X122" s="121">
        <f t="shared" si="29"/>
        <v>0.1</v>
      </c>
      <c r="Y122" s="154">
        <f t="shared" si="37"/>
        <v>0.46020000000000005</v>
      </c>
      <c r="Z122">
        <f t="shared" si="42"/>
        <v>0</v>
      </c>
      <c r="AA122" s="144">
        <f t="shared" si="43"/>
        <v>0.2</v>
      </c>
      <c r="AB122" s="154">
        <f t="shared" si="38"/>
        <v>0.92040000000000011</v>
      </c>
    </row>
    <row r="123" spans="1:28" x14ac:dyDescent="0.25">
      <c r="A123" s="2" t="s">
        <v>163</v>
      </c>
      <c r="B123" s="15">
        <v>90</v>
      </c>
      <c r="C123" s="2">
        <v>1.4</v>
      </c>
      <c r="D123" s="2">
        <v>4399</v>
      </c>
      <c r="E123" s="14">
        <f t="shared" si="35"/>
        <v>4.399</v>
      </c>
      <c r="F123" s="2"/>
      <c r="G123" s="2" t="s">
        <v>14</v>
      </c>
      <c r="H123" s="2">
        <f t="shared" si="40"/>
        <v>30</v>
      </c>
      <c r="I123" s="2"/>
      <c r="J123" s="61">
        <v>23.6</v>
      </c>
      <c r="K123" s="2">
        <v>3</v>
      </c>
      <c r="L123" s="50" t="str">
        <f t="shared" si="28"/>
        <v/>
      </c>
      <c r="M123" s="2"/>
      <c r="N123" s="2"/>
      <c r="O123" s="2" t="s">
        <v>157</v>
      </c>
      <c r="P123" s="2" t="s">
        <v>26</v>
      </c>
      <c r="Q123" s="23" t="s">
        <v>160</v>
      </c>
      <c r="R123" s="2">
        <v>3</v>
      </c>
      <c r="S123" s="2"/>
      <c r="T123" s="2">
        <f t="shared" si="44"/>
        <v>0.18</v>
      </c>
      <c r="U123" s="49">
        <f t="shared" si="36"/>
        <v>0.79181999999999997</v>
      </c>
      <c r="V123" s="123">
        <f t="shared" si="41"/>
        <v>0.1</v>
      </c>
      <c r="W123" s="125"/>
      <c r="X123" s="121">
        <f t="shared" si="29"/>
        <v>0.1</v>
      </c>
      <c r="Y123" s="154">
        <f t="shared" si="37"/>
        <v>0.43990000000000001</v>
      </c>
      <c r="Z123">
        <f t="shared" si="42"/>
        <v>0</v>
      </c>
      <c r="AA123" s="144">
        <f t="shared" si="43"/>
        <v>0.2</v>
      </c>
      <c r="AB123" s="154">
        <f t="shared" si="38"/>
        <v>0.87980000000000003</v>
      </c>
    </row>
    <row r="124" spans="1:28" x14ac:dyDescent="0.25">
      <c r="A124" s="2" t="s">
        <v>169</v>
      </c>
      <c r="B124" s="15">
        <v>89</v>
      </c>
      <c r="C124" s="2">
        <v>1.1000000000000001</v>
      </c>
      <c r="D124" s="2">
        <v>4100</v>
      </c>
      <c r="E124" s="14">
        <f t="shared" si="35"/>
        <v>4.0999999999999996</v>
      </c>
      <c r="F124" s="2"/>
      <c r="G124" s="2" t="s">
        <v>14</v>
      </c>
      <c r="H124" s="2">
        <f t="shared" si="40"/>
        <v>35.5</v>
      </c>
      <c r="I124" s="2"/>
      <c r="J124" s="61">
        <v>6.8</v>
      </c>
      <c r="K124" s="2">
        <v>4</v>
      </c>
      <c r="L124" s="50" t="str">
        <f t="shared" si="28"/>
        <v/>
      </c>
      <c r="M124" s="2"/>
      <c r="N124" s="2"/>
      <c r="O124" s="2" t="s">
        <v>156</v>
      </c>
      <c r="P124" s="2" t="s">
        <v>26</v>
      </c>
      <c r="Q124" s="23" t="s">
        <v>160</v>
      </c>
      <c r="R124" s="2">
        <v>2</v>
      </c>
      <c r="S124" s="2"/>
      <c r="T124" s="2">
        <f t="shared" si="44"/>
        <v>0.18</v>
      </c>
      <c r="U124" s="49">
        <f t="shared" si="36"/>
        <v>0.73799999999999988</v>
      </c>
      <c r="V124" s="123">
        <f t="shared" si="41"/>
        <v>0.1</v>
      </c>
      <c r="W124" s="125"/>
      <c r="X124" s="121">
        <f t="shared" si="29"/>
        <v>0.1</v>
      </c>
      <c r="Y124" s="154">
        <f t="shared" si="37"/>
        <v>0.41</v>
      </c>
      <c r="Z124">
        <f t="shared" si="42"/>
        <v>0</v>
      </c>
      <c r="AA124" s="144">
        <f t="shared" si="43"/>
        <v>0.2</v>
      </c>
      <c r="AB124" s="154">
        <f t="shared" si="38"/>
        <v>0.82</v>
      </c>
    </row>
    <row r="125" spans="1:28" x14ac:dyDescent="0.25">
      <c r="A125" s="2" t="s">
        <v>127</v>
      </c>
      <c r="B125" s="15">
        <v>13</v>
      </c>
      <c r="C125" s="2">
        <v>0.7</v>
      </c>
      <c r="D125" s="1">
        <v>4100</v>
      </c>
      <c r="E125" s="14">
        <f t="shared" si="35"/>
        <v>4.0999999999999996</v>
      </c>
      <c r="F125" s="2"/>
      <c r="G125" s="2" t="s">
        <v>14</v>
      </c>
      <c r="H125" s="2">
        <f t="shared" si="40"/>
        <v>35.5</v>
      </c>
      <c r="I125" s="2">
        <v>45</v>
      </c>
      <c r="J125" s="61">
        <v>2.36</v>
      </c>
      <c r="K125" s="2">
        <v>2</v>
      </c>
      <c r="L125" s="50">
        <f t="shared" si="28"/>
        <v>22.5</v>
      </c>
      <c r="M125" s="2" t="s">
        <v>141</v>
      </c>
      <c r="N125" s="2" t="s">
        <v>142</v>
      </c>
      <c r="O125" s="2" t="s">
        <v>153</v>
      </c>
      <c r="P125" s="2" t="s">
        <v>152</v>
      </c>
      <c r="Q125" s="23" t="s">
        <v>160</v>
      </c>
      <c r="R125" s="2">
        <v>3</v>
      </c>
      <c r="S125" s="2"/>
      <c r="T125" s="2">
        <f t="shared" si="44"/>
        <v>0.18</v>
      </c>
      <c r="U125" s="49">
        <f t="shared" si="36"/>
        <v>0.73799999999999988</v>
      </c>
      <c r="V125" s="123">
        <f t="shared" si="41"/>
        <v>0.1</v>
      </c>
      <c r="W125" s="125"/>
      <c r="X125" s="121">
        <f t="shared" si="29"/>
        <v>0.1</v>
      </c>
      <c r="Y125" s="154">
        <f t="shared" si="37"/>
        <v>0.41</v>
      </c>
      <c r="Z125">
        <f t="shared" si="42"/>
        <v>0</v>
      </c>
      <c r="AA125" s="144">
        <f t="shared" si="43"/>
        <v>0.2</v>
      </c>
      <c r="AB125" s="154">
        <f t="shared" si="38"/>
        <v>0.82</v>
      </c>
    </row>
    <row r="126" spans="1:28" x14ac:dyDescent="0.25">
      <c r="A126" s="2" t="s">
        <v>167</v>
      </c>
      <c r="B126" s="15">
        <v>88</v>
      </c>
      <c r="C126" s="2">
        <v>0.7</v>
      </c>
      <c r="D126" s="2">
        <v>3215</v>
      </c>
      <c r="E126" s="14">
        <f t="shared" si="35"/>
        <v>3.2149999999999999</v>
      </c>
      <c r="F126" s="2"/>
      <c r="G126" s="2" t="s">
        <v>14</v>
      </c>
      <c r="H126" s="2">
        <f t="shared" si="40"/>
        <v>42</v>
      </c>
      <c r="I126" s="2"/>
      <c r="J126" s="61">
        <v>10.5</v>
      </c>
      <c r="K126" s="2">
        <v>4</v>
      </c>
      <c r="L126" s="50" t="str">
        <f t="shared" si="28"/>
        <v/>
      </c>
      <c r="M126" s="2"/>
      <c r="N126" s="2"/>
      <c r="O126" s="2" t="s">
        <v>187</v>
      </c>
      <c r="P126" s="2" t="s">
        <v>26</v>
      </c>
      <c r="Q126" s="23" t="s">
        <v>160</v>
      </c>
      <c r="R126" s="2">
        <v>3</v>
      </c>
      <c r="S126" s="2"/>
      <c r="T126" s="2">
        <f t="shared" si="44"/>
        <v>0.18</v>
      </c>
      <c r="U126" s="49">
        <f t="shared" si="36"/>
        <v>0.57869999999999999</v>
      </c>
      <c r="V126" s="123">
        <f t="shared" si="41"/>
        <v>0.1</v>
      </c>
      <c r="W126" s="125"/>
      <c r="X126" s="121">
        <f t="shared" si="29"/>
        <v>0.1</v>
      </c>
      <c r="Y126" s="154">
        <f t="shared" si="37"/>
        <v>0.32150000000000001</v>
      </c>
      <c r="Z126">
        <f t="shared" si="42"/>
        <v>0</v>
      </c>
      <c r="AA126" s="144">
        <f t="shared" si="43"/>
        <v>0.2</v>
      </c>
      <c r="AB126" s="154">
        <f t="shared" si="38"/>
        <v>0.64300000000000002</v>
      </c>
    </row>
    <row r="127" spans="1:28" x14ac:dyDescent="0.25">
      <c r="A127" s="2" t="s">
        <v>121</v>
      </c>
      <c r="B127" s="15">
        <v>7</v>
      </c>
      <c r="C127" s="2">
        <v>0.75</v>
      </c>
      <c r="D127" s="1">
        <v>3000</v>
      </c>
      <c r="E127" s="14">
        <f t="shared" si="35"/>
        <v>3</v>
      </c>
      <c r="F127" s="2"/>
      <c r="G127" s="2" t="s">
        <v>14</v>
      </c>
      <c r="H127" s="2">
        <f t="shared" si="40"/>
        <v>44.5</v>
      </c>
      <c r="I127" s="2">
        <v>27</v>
      </c>
      <c r="J127" s="61">
        <v>2.4500000000000002</v>
      </c>
      <c r="K127" s="2">
        <v>2</v>
      </c>
      <c r="L127" s="50">
        <f t="shared" si="28"/>
        <v>13.5</v>
      </c>
      <c r="M127" s="2" t="s">
        <v>141</v>
      </c>
      <c r="N127" s="2" t="s">
        <v>142</v>
      </c>
      <c r="O127" s="2" t="s">
        <v>154</v>
      </c>
      <c r="P127" s="2" t="s">
        <v>152</v>
      </c>
      <c r="Q127" s="23" t="s">
        <v>160</v>
      </c>
      <c r="R127" s="2">
        <v>3</v>
      </c>
      <c r="S127" s="2"/>
      <c r="T127" s="2">
        <f t="shared" si="44"/>
        <v>0.18</v>
      </c>
      <c r="U127" s="49">
        <f t="shared" si="36"/>
        <v>0.54</v>
      </c>
      <c r="V127" s="123">
        <f t="shared" si="41"/>
        <v>0.1</v>
      </c>
      <c r="W127" s="125"/>
      <c r="X127" s="121">
        <f t="shared" si="29"/>
        <v>0.1</v>
      </c>
      <c r="Y127" s="154">
        <f t="shared" si="37"/>
        <v>0.30000000000000004</v>
      </c>
      <c r="Z127">
        <f t="shared" si="42"/>
        <v>0</v>
      </c>
      <c r="AA127" s="144">
        <f t="shared" si="43"/>
        <v>0.2</v>
      </c>
      <c r="AB127" s="154">
        <f t="shared" si="38"/>
        <v>0.60000000000000009</v>
      </c>
    </row>
    <row r="128" spans="1:28" x14ac:dyDescent="0.25">
      <c r="A128" s="2" t="s">
        <v>209</v>
      </c>
      <c r="B128" s="15">
        <v>158</v>
      </c>
      <c r="C128" s="2">
        <v>1.7</v>
      </c>
      <c r="D128" s="2">
        <v>1900</v>
      </c>
      <c r="E128" s="14">
        <f t="shared" si="35"/>
        <v>1.9</v>
      </c>
      <c r="F128" s="2"/>
      <c r="G128" s="2" t="s">
        <v>212</v>
      </c>
      <c r="H128" s="2">
        <f t="shared" si="40"/>
        <v>56.5</v>
      </c>
      <c r="I128" s="2"/>
      <c r="J128" s="61"/>
      <c r="K128" s="2">
        <v>1</v>
      </c>
      <c r="L128" s="50" t="str">
        <f t="shared" si="28"/>
        <v/>
      </c>
      <c r="M128" s="2" t="s">
        <v>139</v>
      </c>
      <c r="N128" s="2" t="s">
        <v>140</v>
      </c>
      <c r="O128" s="2" t="s">
        <v>28</v>
      </c>
      <c r="P128" s="2" t="s">
        <v>24</v>
      </c>
      <c r="Q128" s="23" t="s">
        <v>160</v>
      </c>
      <c r="R128" s="2">
        <v>3</v>
      </c>
      <c r="S128" s="2"/>
      <c r="T128" s="2">
        <f t="shared" si="44"/>
        <v>0.18</v>
      </c>
      <c r="U128" s="49">
        <f t="shared" si="36"/>
        <v>0.34199999999999997</v>
      </c>
      <c r="V128" s="123">
        <f t="shared" si="41"/>
        <v>0.1</v>
      </c>
      <c r="W128" s="125"/>
      <c r="X128" s="121">
        <f t="shared" si="29"/>
        <v>0.1</v>
      </c>
      <c r="Y128" s="154">
        <f t="shared" si="37"/>
        <v>0.19</v>
      </c>
      <c r="Z128">
        <f t="shared" si="42"/>
        <v>0</v>
      </c>
      <c r="AA128" s="144">
        <f t="shared" si="43"/>
        <v>0.2</v>
      </c>
      <c r="AB128" s="154">
        <f t="shared" si="38"/>
        <v>0.38</v>
      </c>
    </row>
    <row r="129" spans="1:28" x14ac:dyDescent="0.25">
      <c r="A129" s="2" t="s">
        <v>117</v>
      </c>
      <c r="B129" s="15">
        <v>2</v>
      </c>
      <c r="C129" s="2">
        <v>1.7</v>
      </c>
      <c r="D129" s="1">
        <v>1900</v>
      </c>
      <c r="E129" s="14">
        <f t="shared" si="35"/>
        <v>1.9</v>
      </c>
      <c r="F129" s="2"/>
      <c r="G129" s="2" t="s">
        <v>14</v>
      </c>
      <c r="H129" s="2">
        <f t="shared" si="40"/>
        <v>56.5</v>
      </c>
      <c r="I129" s="2">
        <v>43</v>
      </c>
      <c r="J129" s="61">
        <v>0.68</v>
      </c>
      <c r="K129" s="2">
        <v>4</v>
      </c>
      <c r="L129" s="50">
        <f t="shared" ref="L129:L148" si="45">IF(ISBLANK(I129),"",I129/K129)</f>
        <v>10.75</v>
      </c>
      <c r="M129" s="2" t="s">
        <v>139</v>
      </c>
      <c r="N129" s="2" t="s">
        <v>140</v>
      </c>
      <c r="O129" s="2" t="s">
        <v>151</v>
      </c>
      <c r="P129" s="2" t="s">
        <v>152</v>
      </c>
      <c r="Q129" s="23" t="s">
        <v>160</v>
      </c>
      <c r="R129" s="2">
        <v>3</v>
      </c>
      <c r="S129" s="2"/>
      <c r="T129" s="2">
        <f t="shared" si="44"/>
        <v>0.18</v>
      </c>
      <c r="U129" s="49">
        <f t="shared" si="36"/>
        <v>0.34199999999999997</v>
      </c>
      <c r="V129" s="123">
        <f t="shared" si="41"/>
        <v>0.1</v>
      </c>
      <c r="W129" s="125"/>
      <c r="X129" s="121">
        <f t="shared" ref="X129:X148" si="46">IF(ISBLANK(W129),V129,W129)</f>
        <v>0.1</v>
      </c>
      <c r="Y129" s="154">
        <f t="shared" si="37"/>
        <v>0.19</v>
      </c>
      <c r="Z129">
        <f t="shared" si="42"/>
        <v>0</v>
      </c>
      <c r="AA129" s="144">
        <f t="shared" si="43"/>
        <v>0.2</v>
      </c>
      <c r="AB129" s="154">
        <f t="shared" si="38"/>
        <v>0.38</v>
      </c>
    </row>
    <row r="130" spans="1:28" x14ac:dyDescent="0.25">
      <c r="A130" s="2" t="s">
        <v>165</v>
      </c>
      <c r="B130" s="15">
        <v>83</v>
      </c>
      <c r="C130" s="2">
        <v>0.16</v>
      </c>
      <c r="D130" s="2">
        <v>800</v>
      </c>
      <c r="E130" s="14">
        <f t="shared" si="35"/>
        <v>0.8</v>
      </c>
      <c r="F130" s="2"/>
      <c r="G130" s="2" t="s">
        <v>14</v>
      </c>
      <c r="H130" s="2">
        <f t="shared" si="40"/>
        <v>82.5</v>
      </c>
      <c r="I130" s="2"/>
      <c r="J130" s="61">
        <v>5.3</v>
      </c>
      <c r="K130" s="2">
        <v>1</v>
      </c>
      <c r="L130" s="50" t="str">
        <f t="shared" si="45"/>
        <v/>
      </c>
      <c r="M130" s="2"/>
      <c r="N130" s="2"/>
      <c r="O130" s="2" t="s">
        <v>186</v>
      </c>
      <c r="P130" s="2" t="s">
        <v>26</v>
      </c>
      <c r="Q130" s="23" t="s">
        <v>160</v>
      </c>
      <c r="R130" s="2">
        <v>3</v>
      </c>
      <c r="S130" s="2"/>
      <c r="T130" s="2">
        <f t="shared" si="44"/>
        <v>0.18</v>
      </c>
      <c r="U130" s="49">
        <f t="shared" si="36"/>
        <v>0.14399999999999999</v>
      </c>
      <c r="V130" s="123">
        <f t="shared" si="41"/>
        <v>0.1</v>
      </c>
      <c r="W130" s="125"/>
      <c r="X130" s="121">
        <f t="shared" si="46"/>
        <v>0.1</v>
      </c>
      <c r="Y130" s="154">
        <f t="shared" si="37"/>
        <v>8.0000000000000016E-2</v>
      </c>
      <c r="Z130">
        <f t="shared" si="42"/>
        <v>0</v>
      </c>
      <c r="AA130" s="144">
        <f t="shared" si="43"/>
        <v>0.2</v>
      </c>
      <c r="AB130" s="154">
        <f t="shared" si="38"/>
        <v>0.16000000000000003</v>
      </c>
    </row>
    <row r="131" spans="1:28" x14ac:dyDescent="0.25">
      <c r="A131" s="2" t="s">
        <v>125</v>
      </c>
      <c r="B131" s="15">
        <v>11</v>
      </c>
      <c r="C131" s="2">
        <v>0.15</v>
      </c>
      <c r="D131" s="1">
        <v>700</v>
      </c>
      <c r="E131" s="14">
        <f t="shared" si="35"/>
        <v>0.7</v>
      </c>
      <c r="F131" s="2"/>
      <c r="G131" s="2" t="s">
        <v>14</v>
      </c>
      <c r="H131" s="2">
        <f t="shared" si="40"/>
        <v>87.5</v>
      </c>
      <c r="I131" s="2">
        <v>4</v>
      </c>
      <c r="J131" s="61"/>
      <c r="K131" s="2">
        <v>3</v>
      </c>
      <c r="L131" s="50">
        <f t="shared" si="45"/>
        <v>1.3333333333333333</v>
      </c>
      <c r="M131" s="2" t="s">
        <v>141</v>
      </c>
      <c r="N131" s="2" t="s">
        <v>142</v>
      </c>
      <c r="O131" s="2" t="s">
        <v>153</v>
      </c>
      <c r="P131" s="2" t="s">
        <v>152</v>
      </c>
      <c r="Q131" s="23" t="s">
        <v>160</v>
      </c>
      <c r="R131" s="2">
        <v>3</v>
      </c>
      <c r="S131" s="2"/>
      <c r="T131" s="2">
        <f t="shared" si="44"/>
        <v>0.18</v>
      </c>
      <c r="U131" s="49">
        <f t="shared" si="36"/>
        <v>0.126</v>
      </c>
      <c r="V131" s="123">
        <f t="shared" si="41"/>
        <v>0.1</v>
      </c>
      <c r="W131" s="125"/>
      <c r="X131" s="121">
        <f t="shared" si="46"/>
        <v>0.1</v>
      </c>
      <c r="Y131" s="154">
        <f t="shared" si="37"/>
        <v>6.9999999999999993E-2</v>
      </c>
      <c r="Z131">
        <f t="shared" si="42"/>
        <v>0</v>
      </c>
      <c r="AA131" s="144">
        <f t="shared" si="43"/>
        <v>0.2</v>
      </c>
      <c r="AB131" s="154">
        <f t="shared" si="38"/>
        <v>0.13999999999999999</v>
      </c>
    </row>
    <row r="132" spans="1:28" x14ac:dyDescent="0.25">
      <c r="A132" s="2" t="s">
        <v>122</v>
      </c>
      <c r="B132" s="15">
        <v>8</v>
      </c>
      <c r="C132" s="2">
        <v>0.04</v>
      </c>
      <c r="D132" s="2">
        <v>180</v>
      </c>
      <c r="E132" s="14">
        <f t="shared" si="35"/>
        <v>0.18</v>
      </c>
      <c r="F132" s="2"/>
      <c r="G132" s="2" t="s">
        <v>14</v>
      </c>
      <c r="H132" s="2">
        <f t="shared" ref="H132:H148" si="47">_xlfn.RANK.AVG(D132,D$4:D$148)</f>
        <v>112</v>
      </c>
      <c r="I132" s="2">
        <v>6</v>
      </c>
      <c r="J132" s="61"/>
      <c r="K132" s="2">
        <v>1</v>
      </c>
      <c r="L132" s="50">
        <f t="shared" si="45"/>
        <v>6</v>
      </c>
      <c r="M132" s="2" t="s">
        <v>139</v>
      </c>
      <c r="N132" s="2" t="s">
        <v>140</v>
      </c>
      <c r="O132" s="2" t="s">
        <v>155</v>
      </c>
      <c r="P132" s="2" t="s">
        <v>152</v>
      </c>
      <c r="Q132" s="23" t="s">
        <v>160</v>
      </c>
      <c r="R132" s="2">
        <v>3</v>
      </c>
      <c r="S132" s="2"/>
      <c r="T132" s="2">
        <f t="shared" si="44"/>
        <v>0.18</v>
      </c>
      <c r="U132" s="49">
        <f t="shared" si="36"/>
        <v>3.2399999999999998E-2</v>
      </c>
      <c r="V132" s="123">
        <f t="shared" ref="V132:V148" si="48">VLOOKUP(Q132,AD$4:AM$14,9)</f>
        <v>0.1</v>
      </c>
      <c r="W132" s="125"/>
      <c r="X132" s="121">
        <f t="shared" si="46"/>
        <v>0.1</v>
      </c>
      <c r="Y132" s="154">
        <f t="shared" si="37"/>
        <v>1.7999999999999999E-2</v>
      </c>
      <c r="Z132">
        <f t="shared" ref="Z132:Z148" si="49">IF(H132&lt;=AM$19,Y132,0)</f>
        <v>0</v>
      </c>
      <c r="AA132" s="144">
        <f t="shared" ref="AA132:AA148" si="50">VLOOKUP(R132,AP$19:AR$21,3)</f>
        <v>0.2</v>
      </c>
      <c r="AB132" s="154">
        <f t="shared" si="38"/>
        <v>3.5999999999999997E-2</v>
      </c>
    </row>
    <row r="133" spans="1:28" x14ac:dyDescent="0.25">
      <c r="A133" s="2" t="s">
        <v>116</v>
      </c>
      <c r="B133" s="15">
        <v>1</v>
      </c>
      <c r="C133" s="2">
        <v>1.8499999999999999E-2</v>
      </c>
      <c r="D133" s="2">
        <v>70</v>
      </c>
      <c r="E133" s="14">
        <f t="shared" ref="E133:E148" si="51">D133/1000</f>
        <v>7.0000000000000007E-2</v>
      </c>
      <c r="F133" s="2"/>
      <c r="G133" s="2" t="s">
        <v>14</v>
      </c>
      <c r="H133" s="2">
        <f t="shared" si="47"/>
        <v>126.5</v>
      </c>
      <c r="I133" s="2"/>
      <c r="J133" s="61"/>
      <c r="K133" s="2">
        <v>3</v>
      </c>
      <c r="L133" s="50" t="str">
        <f t="shared" si="45"/>
        <v/>
      </c>
      <c r="M133" s="2" t="s">
        <v>139</v>
      </c>
      <c r="N133" s="2" t="s">
        <v>140</v>
      </c>
      <c r="O133" s="2" t="s">
        <v>151</v>
      </c>
      <c r="P133" s="2" t="s">
        <v>152</v>
      </c>
      <c r="Q133" s="23" t="s">
        <v>160</v>
      </c>
      <c r="R133" s="2">
        <v>3</v>
      </c>
      <c r="S133" s="2"/>
      <c r="T133" s="2">
        <f t="shared" si="44"/>
        <v>0.18</v>
      </c>
      <c r="U133" s="49">
        <f t="shared" ref="U133:U148" si="52">E133*T133</f>
        <v>1.26E-2</v>
      </c>
      <c r="V133" s="123">
        <f t="shared" si="48"/>
        <v>0.1</v>
      </c>
      <c r="W133" s="125"/>
      <c r="X133" s="121">
        <f t="shared" si="46"/>
        <v>0.1</v>
      </c>
      <c r="Y133" s="154">
        <f t="shared" ref="Y133:Y148" si="53">E133*X133</f>
        <v>7.000000000000001E-3</v>
      </c>
      <c r="Z133">
        <f t="shared" si="49"/>
        <v>0</v>
      </c>
      <c r="AA133" s="144">
        <f t="shared" si="50"/>
        <v>0.2</v>
      </c>
      <c r="AB133" s="154">
        <f t="shared" ref="AB133:AB148" si="54">AA133*E133</f>
        <v>1.4000000000000002E-2</v>
      </c>
    </row>
    <row r="134" spans="1:28" x14ac:dyDescent="0.25">
      <c r="A134" s="2" t="s">
        <v>126</v>
      </c>
      <c r="B134" s="15">
        <v>12</v>
      </c>
      <c r="C134" s="2">
        <v>0.03</v>
      </c>
      <c r="D134" s="2">
        <v>58.5</v>
      </c>
      <c r="E134" s="14">
        <f t="shared" si="51"/>
        <v>5.8500000000000003E-2</v>
      </c>
      <c r="F134" s="2"/>
      <c r="G134" s="2" t="s">
        <v>14</v>
      </c>
      <c r="H134" s="2">
        <f t="shared" si="47"/>
        <v>128</v>
      </c>
      <c r="I134" s="2"/>
      <c r="J134" s="61"/>
      <c r="K134" s="2">
        <v>5</v>
      </c>
      <c r="L134" s="50" t="str">
        <f t="shared" si="45"/>
        <v/>
      </c>
      <c r="M134" s="2" t="s">
        <v>139</v>
      </c>
      <c r="N134" s="2" t="s">
        <v>140</v>
      </c>
      <c r="O134" s="2" t="s">
        <v>155</v>
      </c>
      <c r="P134" s="2" t="s">
        <v>152</v>
      </c>
      <c r="Q134" s="23" t="s">
        <v>160</v>
      </c>
      <c r="R134" s="2">
        <v>3</v>
      </c>
      <c r="S134" s="2"/>
      <c r="T134" s="2">
        <f t="shared" si="44"/>
        <v>0.18</v>
      </c>
      <c r="U134" s="49">
        <f t="shared" si="52"/>
        <v>1.0529999999999999E-2</v>
      </c>
      <c r="V134" s="123">
        <f t="shared" si="48"/>
        <v>0.1</v>
      </c>
      <c r="W134" s="125"/>
      <c r="X134" s="121">
        <f t="shared" si="46"/>
        <v>0.1</v>
      </c>
      <c r="Y134" s="154">
        <f t="shared" si="53"/>
        <v>5.850000000000001E-3</v>
      </c>
      <c r="Z134">
        <f t="shared" si="49"/>
        <v>0</v>
      </c>
      <c r="AA134" s="144">
        <f t="shared" si="50"/>
        <v>0.2</v>
      </c>
      <c r="AB134" s="154">
        <f t="shared" si="54"/>
        <v>1.1700000000000002E-2</v>
      </c>
    </row>
    <row r="135" spans="1:28" x14ac:dyDescent="0.25">
      <c r="A135" s="27" t="s">
        <v>124</v>
      </c>
      <c r="B135" s="26">
        <v>10</v>
      </c>
      <c r="C135" s="27">
        <v>1.4999999999999999E-2</v>
      </c>
      <c r="D135" s="27">
        <v>40</v>
      </c>
      <c r="E135" s="14">
        <f t="shared" si="51"/>
        <v>0.04</v>
      </c>
      <c r="F135" s="27"/>
      <c r="G135" s="27" t="s">
        <v>14</v>
      </c>
      <c r="H135" s="27">
        <f t="shared" si="47"/>
        <v>130.5</v>
      </c>
      <c r="I135" s="27"/>
      <c r="J135" s="62"/>
      <c r="K135" s="27">
        <v>3</v>
      </c>
      <c r="L135" s="50" t="str">
        <f t="shared" si="45"/>
        <v/>
      </c>
      <c r="M135" s="27" t="s">
        <v>139</v>
      </c>
      <c r="N135" s="27" t="s">
        <v>140</v>
      </c>
      <c r="O135" s="27" t="s">
        <v>151</v>
      </c>
      <c r="P135" s="27" t="s">
        <v>152</v>
      </c>
      <c r="Q135" s="39" t="s">
        <v>160</v>
      </c>
      <c r="R135" s="27">
        <v>3</v>
      </c>
      <c r="S135" s="27"/>
      <c r="T135" s="27">
        <f t="shared" si="44"/>
        <v>0.18</v>
      </c>
      <c r="U135" s="49">
        <f t="shared" si="52"/>
        <v>7.1999999999999998E-3</v>
      </c>
      <c r="V135" s="123">
        <f t="shared" si="48"/>
        <v>0.1</v>
      </c>
      <c r="W135" s="146"/>
      <c r="X135" s="121">
        <f t="shared" si="46"/>
        <v>0.1</v>
      </c>
      <c r="Y135" s="154">
        <f t="shared" si="53"/>
        <v>4.0000000000000001E-3</v>
      </c>
      <c r="Z135">
        <f t="shared" si="49"/>
        <v>0</v>
      </c>
      <c r="AA135" s="144">
        <f t="shared" si="50"/>
        <v>0.2</v>
      </c>
      <c r="AB135" s="154">
        <f t="shared" si="54"/>
        <v>8.0000000000000002E-3</v>
      </c>
    </row>
    <row r="136" spans="1:28" x14ac:dyDescent="0.25">
      <c r="A136" s="33" t="s">
        <v>172</v>
      </c>
      <c r="B136" s="32">
        <v>94</v>
      </c>
      <c r="C136" s="33">
        <v>5.5E-2</v>
      </c>
      <c r="D136" s="41">
        <v>100</v>
      </c>
      <c r="E136" s="14">
        <f t="shared" si="51"/>
        <v>0.1</v>
      </c>
      <c r="F136" s="33"/>
      <c r="G136" s="33" t="s">
        <v>14</v>
      </c>
      <c r="H136" s="33">
        <f t="shared" si="47"/>
        <v>118.5</v>
      </c>
      <c r="I136" s="33"/>
      <c r="J136" s="63">
        <v>24</v>
      </c>
      <c r="K136" s="33">
        <v>3</v>
      </c>
      <c r="L136" s="50" t="str">
        <f t="shared" si="45"/>
        <v/>
      </c>
      <c r="M136" s="33"/>
      <c r="N136" s="33"/>
      <c r="O136" s="33" t="s">
        <v>157</v>
      </c>
      <c r="P136" s="33" t="s">
        <v>26</v>
      </c>
      <c r="Q136" s="54" t="s">
        <v>191</v>
      </c>
      <c r="R136" s="33">
        <v>3</v>
      </c>
      <c r="S136" s="33"/>
      <c r="T136" s="33">
        <f t="shared" si="44"/>
        <v>0.18</v>
      </c>
      <c r="U136" s="49">
        <f t="shared" si="52"/>
        <v>1.7999999999999999E-2</v>
      </c>
      <c r="V136" s="123">
        <f t="shared" si="48"/>
        <v>1</v>
      </c>
      <c r="W136" s="146"/>
      <c r="X136" s="121">
        <f t="shared" si="46"/>
        <v>1</v>
      </c>
      <c r="Y136" s="154">
        <f t="shared" si="53"/>
        <v>0.1</v>
      </c>
      <c r="Z136">
        <f t="shared" si="49"/>
        <v>0</v>
      </c>
      <c r="AA136" s="144">
        <f t="shared" si="50"/>
        <v>0.2</v>
      </c>
      <c r="AB136" s="154">
        <f t="shared" si="54"/>
        <v>2.0000000000000004E-2</v>
      </c>
    </row>
    <row r="137" spans="1:28" x14ac:dyDescent="0.25">
      <c r="A137" s="13" t="s">
        <v>173</v>
      </c>
      <c r="B137" s="12">
        <v>61</v>
      </c>
      <c r="C137" s="13">
        <v>1.7000000000000001E-2</v>
      </c>
      <c r="D137" s="29">
        <v>500</v>
      </c>
      <c r="E137" s="14">
        <f t="shared" si="51"/>
        <v>0.5</v>
      </c>
      <c r="F137" s="13" t="s">
        <v>178</v>
      </c>
      <c r="G137" s="13" t="s">
        <v>14</v>
      </c>
      <c r="H137" s="13">
        <f t="shared" si="47"/>
        <v>98</v>
      </c>
      <c r="I137" s="13">
        <v>5.2</v>
      </c>
      <c r="J137" s="60"/>
      <c r="K137" s="13">
        <v>2</v>
      </c>
      <c r="L137" s="50">
        <f t="shared" si="45"/>
        <v>2.6</v>
      </c>
      <c r="M137" s="13" t="s">
        <v>182</v>
      </c>
      <c r="N137" s="13" t="s">
        <v>183</v>
      </c>
      <c r="O137" s="13" t="s">
        <v>147</v>
      </c>
      <c r="P137" s="13" t="s">
        <v>148</v>
      </c>
      <c r="Q137" s="55" t="s">
        <v>192</v>
      </c>
      <c r="R137" s="13">
        <v>3</v>
      </c>
      <c r="S137" s="13"/>
      <c r="T137" s="13">
        <f t="shared" si="44"/>
        <v>0.18</v>
      </c>
      <c r="U137" s="49">
        <f t="shared" si="52"/>
        <v>0.09</v>
      </c>
      <c r="V137" s="123">
        <f t="shared" si="48"/>
        <v>0.5</v>
      </c>
      <c r="W137" s="125"/>
      <c r="X137" s="121">
        <f t="shared" si="46"/>
        <v>0.5</v>
      </c>
      <c r="Y137" s="154">
        <f t="shared" si="53"/>
        <v>0.25</v>
      </c>
      <c r="Z137">
        <f t="shared" si="49"/>
        <v>0</v>
      </c>
      <c r="AA137" s="144">
        <f t="shared" si="50"/>
        <v>0.2</v>
      </c>
      <c r="AB137" s="154">
        <f t="shared" si="54"/>
        <v>0.1</v>
      </c>
    </row>
    <row r="138" spans="1:28" x14ac:dyDescent="0.25">
      <c r="A138" s="27" t="s">
        <v>174</v>
      </c>
      <c r="B138" s="26">
        <v>62</v>
      </c>
      <c r="C138" s="27">
        <v>6.3E-2</v>
      </c>
      <c r="D138" s="40">
        <v>80</v>
      </c>
      <c r="E138" s="14">
        <f t="shared" si="51"/>
        <v>0.08</v>
      </c>
      <c r="F138" s="27" t="s">
        <v>179</v>
      </c>
      <c r="G138" s="27" t="s">
        <v>14</v>
      </c>
      <c r="H138" s="27">
        <f t="shared" si="47"/>
        <v>122.5</v>
      </c>
      <c r="I138" s="27">
        <v>3.5</v>
      </c>
      <c r="J138" s="62"/>
      <c r="K138" s="27">
        <v>2</v>
      </c>
      <c r="L138" s="50">
        <f t="shared" si="45"/>
        <v>1.75</v>
      </c>
      <c r="M138" s="27" t="s">
        <v>182</v>
      </c>
      <c r="N138" s="27" t="s">
        <v>183</v>
      </c>
      <c r="O138" s="27" t="s">
        <v>188</v>
      </c>
      <c r="P138" s="27" t="s">
        <v>148</v>
      </c>
      <c r="Q138" s="56" t="s">
        <v>182</v>
      </c>
      <c r="R138" s="27">
        <v>3</v>
      </c>
      <c r="S138" s="27"/>
      <c r="T138" s="27">
        <f t="shared" si="44"/>
        <v>0.18</v>
      </c>
      <c r="U138" s="49">
        <f t="shared" si="52"/>
        <v>1.44E-2</v>
      </c>
      <c r="V138" s="123">
        <f t="shared" si="48"/>
        <v>1</v>
      </c>
      <c r="W138" s="146"/>
      <c r="X138" s="121">
        <f t="shared" si="46"/>
        <v>1</v>
      </c>
      <c r="Y138" s="154">
        <f t="shared" si="53"/>
        <v>0.08</v>
      </c>
      <c r="Z138">
        <f t="shared" si="49"/>
        <v>0</v>
      </c>
      <c r="AA138" s="144">
        <f t="shared" si="50"/>
        <v>0.2</v>
      </c>
      <c r="AB138" s="154">
        <f t="shared" si="54"/>
        <v>1.6E-2</v>
      </c>
    </row>
    <row r="139" spans="1:28" x14ac:dyDescent="0.25">
      <c r="A139" s="13" t="s">
        <v>177</v>
      </c>
      <c r="B139" s="12">
        <v>40</v>
      </c>
      <c r="C139" s="13">
        <v>1.3</v>
      </c>
      <c r="D139" s="29">
        <v>400</v>
      </c>
      <c r="E139" s="14">
        <f t="shared" si="51"/>
        <v>0.4</v>
      </c>
      <c r="F139" s="13" t="s">
        <v>181</v>
      </c>
      <c r="G139" s="13" t="s">
        <v>14</v>
      </c>
      <c r="H139" s="13">
        <f t="shared" si="47"/>
        <v>103</v>
      </c>
      <c r="I139" s="13">
        <v>7</v>
      </c>
      <c r="J139" s="60"/>
      <c r="K139" s="13">
        <v>7</v>
      </c>
      <c r="L139" s="50">
        <f t="shared" si="45"/>
        <v>1</v>
      </c>
      <c r="M139" s="13" t="s">
        <v>184</v>
      </c>
      <c r="N139" s="13" t="s">
        <v>185</v>
      </c>
      <c r="O139" s="13" t="s">
        <v>190</v>
      </c>
      <c r="P139" s="13" t="s">
        <v>144</v>
      </c>
      <c r="Q139" s="57" t="s">
        <v>193</v>
      </c>
      <c r="R139" s="13">
        <v>3</v>
      </c>
      <c r="S139" s="13"/>
      <c r="T139" s="13">
        <f t="shared" si="44"/>
        <v>0.18</v>
      </c>
      <c r="U139" s="49">
        <f t="shared" si="52"/>
        <v>7.1999999999999995E-2</v>
      </c>
      <c r="V139" s="123">
        <f t="shared" si="48"/>
        <v>1</v>
      </c>
      <c r="W139" s="125"/>
      <c r="X139" s="121">
        <f t="shared" si="46"/>
        <v>1</v>
      </c>
      <c r="Y139" s="154">
        <f t="shared" si="53"/>
        <v>0.4</v>
      </c>
      <c r="Z139">
        <f t="shared" si="49"/>
        <v>0</v>
      </c>
      <c r="AA139" s="144">
        <f t="shared" si="50"/>
        <v>0.2</v>
      </c>
      <c r="AB139" s="154">
        <f t="shared" si="54"/>
        <v>8.0000000000000016E-2</v>
      </c>
    </row>
    <row r="140" spans="1:28" x14ac:dyDescent="0.25">
      <c r="A140" s="2" t="s">
        <v>175</v>
      </c>
      <c r="B140" s="15">
        <v>42</v>
      </c>
      <c r="C140" s="2">
        <v>0.45</v>
      </c>
      <c r="D140" s="5">
        <v>200</v>
      </c>
      <c r="E140" s="14">
        <f t="shared" si="51"/>
        <v>0.2</v>
      </c>
      <c r="F140" s="11" t="s">
        <v>180</v>
      </c>
      <c r="G140" s="2" t="s">
        <v>14</v>
      </c>
      <c r="H140" s="2">
        <f t="shared" si="47"/>
        <v>110.5</v>
      </c>
      <c r="I140" s="2">
        <v>6.5</v>
      </c>
      <c r="J140" s="61"/>
      <c r="K140" s="2">
        <v>6</v>
      </c>
      <c r="L140" s="50">
        <f t="shared" si="45"/>
        <v>1.0833333333333333</v>
      </c>
      <c r="M140" s="2" t="s">
        <v>184</v>
      </c>
      <c r="N140" s="2" t="s">
        <v>185</v>
      </c>
      <c r="O140" s="2" t="s">
        <v>189</v>
      </c>
      <c r="P140" s="2" t="s">
        <v>144</v>
      </c>
      <c r="Q140" s="58" t="s">
        <v>193</v>
      </c>
      <c r="R140" s="2">
        <v>3</v>
      </c>
      <c r="S140" s="2"/>
      <c r="T140" s="2">
        <f t="shared" si="44"/>
        <v>0.18</v>
      </c>
      <c r="U140" s="49">
        <f t="shared" si="52"/>
        <v>3.5999999999999997E-2</v>
      </c>
      <c r="V140" s="123">
        <f t="shared" si="48"/>
        <v>1</v>
      </c>
      <c r="W140" s="125"/>
      <c r="X140" s="121">
        <f t="shared" si="46"/>
        <v>1</v>
      </c>
      <c r="Y140" s="154">
        <f t="shared" si="53"/>
        <v>0.2</v>
      </c>
      <c r="Z140">
        <f t="shared" si="49"/>
        <v>0</v>
      </c>
      <c r="AA140" s="144">
        <f t="shared" si="50"/>
        <v>0.2</v>
      </c>
      <c r="AB140" s="154">
        <f t="shared" si="54"/>
        <v>4.0000000000000008E-2</v>
      </c>
    </row>
    <row r="141" spans="1:28" x14ac:dyDescent="0.25">
      <c r="A141" s="27" t="s">
        <v>176</v>
      </c>
      <c r="B141" s="26">
        <v>48</v>
      </c>
      <c r="C141" s="27">
        <v>0.5</v>
      </c>
      <c r="D141" s="42">
        <v>200</v>
      </c>
      <c r="E141" s="14">
        <f t="shared" si="51"/>
        <v>0.2</v>
      </c>
      <c r="F141" s="43" t="s">
        <v>180</v>
      </c>
      <c r="G141" s="27" t="s">
        <v>14</v>
      </c>
      <c r="H141" s="27">
        <f t="shared" si="47"/>
        <v>110.5</v>
      </c>
      <c r="I141" s="27">
        <v>6</v>
      </c>
      <c r="J141" s="62">
        <v>33</v>
      </c>
      <c r="K141" s="27">
        <v>2</v>
      </c>
      <c r="L141" s="50">
        <f t="shared" si="45"/>
        <v>3</v>
      </c>
      <c r="M141" s="27" t="s">
        <v>184</v>
      </c>
      <c r="N141" s="27" t="s">
        <v>185</v>
      </c>
      <c r="O141" s="27" t="s">
        <v>190</v>
      </c>
      <c r="P141" s="27" t="s">
        <v>144</v>
      </c>
      <c r="Q141" s="59" t="s">
        <v>193</v>
      </c>
      <c r="R141" s="27">
        <v>3</v>
      </c>
      <c r="S141" s="27"/>
      <c r="T141" s="27">
        <f t="shared" si="44"/>
        <v>0.18</v>
      </c>
      <c r="U141" s="49">
        <f t="shared" si="52"/>
        <v>3.5999999999999997E-2</v>
      </c>
      <c r="V141" s="123">
        <f t="shared" si="48"/>
        <v>1</v>
      </c>
      <c r="W141" s="146"/>
      <c r="X141" s="121">
        <f t="shared" si="46"/>
        <v>1</v>
      </c>
      <c r="Y141" s="154">
        <f t="shared" si="53"/>
        <v>0.2</v>
      </c>
      <c r="Z141">
        <f t="shared" si="49"/>
        <v>0</v>
      </c>
      <c r="AA141" s="144">
        <f t="shared" si="50"/>
        <v>0.2</v>
      </c>
      <c r="AB141" s="154">
        <f t="shared" si="54"/>
        <v>4.0000000000000008E-2</v>
      </c>
    </row>
    <row r="142" spans="1:28" x14ac:dyDescent="0.25">
      <c r="A142" s="13" t="s">
        <v>195</v>
      </c>
      <c r="B142" s="12">
        <v>64</v>
      </c>
      <c r="C142" s="13">
        <v>0.215</v>
      </c>
      <c r="D142" s="29">
        <v>840</v>
      </c>
      <c r="E142" s="14">
        <f t="shared" si="51"/>
        <v>0.84</v>
      </c>
      <c r="F142" s="45" t="s">
        <v>201</v>
      </c>
      <c r="G142" s="13" t="s">
        <v>14</v>
      </c>
      <c r="H142" s="13">
        <f t="shared" si="47"/>
        <v>78</v>
      </c>
      <c r="I142" s="13">
        <v>4.5</v>
      </c>
      <c r="J142" s="60"/>
      <c r="K142" s="13">
        <v>2</v>
      </c>
      <c r="L142" s="50">
        <f t="shared" si="45"/>
        <v>2.25</v>
      </c>
      <c r="M142" s="13"/>
      <c r="N142" s="13"/>
      <c r="O142" s="13" t="s">
        <v>188</v>
      </c>
      <c r="P142" s="13" t="s">
        <v>148</v>
      </c>
      <c r="Q142" s="46" t="s">
        <v>203</v>
      </c>
      <c r="R142" s="13">
        <v>3</v>
      </c>
      <c r="S142" s="13"/>
      <c r="T142" s="13">
        <f t="shared" si="44"/>
        <v>0.18</v>
      </c>
      <c r="U142" s="49">
        <f t="shared" si="52"/>
        <v>0.1512</v>
      </c>
      <c r="V142" s="123">
        <f t="shared" si="48"/>
        <v>1</v>
      </c>
      <c r="W142" s="125"/>
      <c r="X142" s="121">
        <f t="shared" si="46"/>
        <v>1</v>
      </c>
      <c r="Y142" s="154">
        <f t="shared" si="53"/>
        <v>0.84</v>
      </c>
      <c r="Z142">
        <f t="shared" si="49"/>
        <v>0</v>
      </c>
      <c r="AA142" s="144">
        <f t="shared" si="50"/>
        <v>0.2</v>
      </c>
      <c r="AB142" s="154">
        <f t="shared" si="54"/>
        <v>0.16800000000000001</v>
      </c>
    </row>
    <row r="143" spans="1:28" x14ac:dyDescent="0.25">
      <c r="A143" s="2" t="s">
        <v>196</v>
      </c>
      <c r="B143" s="15">
        <v>65</v>
      </c>
      <c r="C143" s="2">
        <v>0.22</v>
      </c>
      <c r="D143" s="6">
        <v>800</v>
      </c>
      <c r="E143" s="14">
        <f t="shared" si="51"/>
        <v>0.8</v>
      </c>
      <c r="F143" s="11" t="s">
        <v>180</v>
      </c>
      <c r="G143" s="2" t="s">
        <v>14</v>
      </c>
      <c r="H143" s="2">
        <f t="shared" si="47"/>
        <v>82.5</v>
      </c>
      <c r="I143" s="2">
        <v>4</v>
      </c>
      <c r="J143" s="61"/>
      <c r="K143" s="2">
        <v>2</v>
      </c>
      <c r="L143" s="50">
        <f t="shared" si="45"/>
        <v>2</v>
      </c>
      <c r="M143" s="2"/>
      <c r="N143" s="2"/>
      <c r="O143" s="2" t="s">
        <v>188</v>
      </c>
      <c r="P143" s="2" t="s">
        <v>148</v>
      </c>
      <c r="Q143" s="24" t="s">
        <v>203</v>
      </c>
      <c r="R143" s="2">
        <v>3</v>
      </c>
      <c r="S143" s="2"/>
      <c r="T143" s="2">
        <f t="shared" si="44"/>
        <v>0.18</v>
      </c>
      <c r="U143" s="49">
        <f t="shared" si="52"/>
        <v>0.14399999999999999</v>
      </c>
      <c r="V143" s="123">
        <f t="shared" si="48"/>
        <v>1</v>
      </c>
      <c r="W143" s="125"/>
      <c r="X143" s="121">
        <f t="shared" si="46"/>
        <v>1</v>
      </c>
      <c r="Y143" s="154">
        <f t="shared" si="53"/>
        <v>0.8</v>
      </c>
      <c r="Z143">
        <f t="shared" si="49"/>
        <v>0</v>
      </c>
      <c r="AA143" s="144">
        <f t="shared" si="50"/>
        <v>0.2</v>
      </c>
      <c r="AB143" s="154">
        <f t="shared" si="54"/>
        <v>0.16000000000000003</v>
      </c>
    </row>
    <row r="144" spans="1:28" x14ac:dyDescent="0.25">
      <c r="A144" s="27" t="s">
        <v>194</v>
      </c>
      <c r="B144" s="26">
        <v>63</v>
      </c>
      <c r="C144" s="27">
        <v>0.03</v>
      </c>
      <c r="D144" s="42">
        <v>40</v>
      </c>
      <c r="E144" s="14">
        <f t="shared" si="51"/>
        <v>0.04</v>
      </c>
      <c r="F144" s="43" t="s">
        <v>180</v>
      </c>
      <c r="G144" s="27" t="s">
        <v>14</v>
      </c>
      <c r="H144" s="27">
        <f t="shared" si="47"/>
        <v>130.5</v>
      </c>
      <c r="I144" s="27">
        <v>4</v>
      </c>
      <c r="J144" s="62"/>
      <c r="K144" s="27">
        <v>2</v>
      </c>
      <c r="L144" s="50">
        <f t="shared" si="45"/>
        <v>2</v>
      </c>
      <c r="M144" s="27"/>
      <c r="N144" s="27"/>
      <c r="O144" s="27" t="s">
        <v>188</v>
      </c>
      <c r="P144" s="27" t="s">
        <v>148</v>
      </c>
      <c r="Q144" s="44" t="s">
        <v>203</v>
      </c>
      <c r="R144" s="27">
        <v>3</v>
      </c>
      <c r="S144" s="27"/>
      <c r="T144" s="27">
        <f t="shared" si="44"/>
        <v>0.18</v>
      </c>
      <c r="U144" s="49">
        <f t="shared" si="52"/>
        <v>7.1999999999999998E-3</v>
      </c>
      <c r="V144" s="123">
        <f t="shared" si="48"/>
        <v>1</v>
      </c>
      <c r="W144" s="146"/>
      <c r="X144" s="121">
        <f t="shared" si="46"/>
        <v>1</v>
      </c>
      <c r="Y144" s="154">
        <f t="shared" si="53"/>
        <v>0.04</v>
      </c>
      <c r="Z144">
        <f t="shared" si="49"/>
        <v>0</v>
      </c>
      <c r="AA144" s="144">
        <f t="shared" si="50"/>
        <v>0.2</v>
      </c>
      <c r="AB144" s="154">
        <f t="shared" si="54"/>
        <v>8.0000000000000002E-3</v>
      </c>
    </row>
    <row r="145" spans="1:29" x14ac:dyDescent="0.25">
      <c r="A145" s="13" t="s">
        <v>198</v>
      </c>
      <c r="B145" s="12">
        <v>96</v>
      </c>
      <c r="C145" s="13">
        <v>1.3</v>
      </c>
      <c r="D145" s="14">
        <v>4372</v>
      </c>
      <c r="E145" s="14">
        <f t="shared" si="51"/>
        <v>4.3719999999999999</v>
      </c>
      <c r="F145" s="13"/>
      <c r="G145" s="13" t="s">
        <v>14</v>
      </c>
      <c r="H145" s="13">
        <f t="shared" si="47"/>
        <v>31</v>
      </c>
      <c r="I145" s="13"/>
      <c r="J145" s="60"/>
      <c r="K145" s="13">
        <v>2</v>
      </c>
      <c r="L145" s="50" t="str">
        <f t="shared" si="45"/>
        <v/>
      </c>
      <c r="M145" s="13"/>
      <c r="N145" s="13"/>
      <c r="O145" s="13" t="s">
        <v>202</v>
      </c>
      <c r="P145" s="13" t="s">
        <v>26</v>
      </c>
      <c r="Q145" s="47" t="s">
        <v>204</v>
      </c>
      <c r="R145" s="13">
        <v>3</v>
      </c>
      <c r="S145" s="13"/>
      <c r="T145" s="13">
        <f t="shared" si="44"/>
        <v>0.18</v>
      </c>
      <c r="U145" s="49">
        <f t="shared" si="52"/>
        <v>0.78695999999999999</v>
      </c>
      <c r="V145" s="123">
        <f t="shared" si="48"/>
        <v>0.5</v>
      </c>
      <c r="W145" s="125"/>
      <c r="X145" s="121">
        <f t="shared" si="46"/>
        <v>0.5</v>
      </c>
      <c r="Y145" s="154">
        <f t="shared" si="53"/>
        <v>2.1859999999999999</v>
      </c>
      <c r="Z145">
        <f t="shared" si="49"/>
        <v>0</v>
      </c>
      <c r="AA145" s="144">
        <f t="shared" si="50"/>
        <v>0.2</v>
      </c>
      <c r="AB145" s="154">
        <f t="shared" si="54"/>
        <v>0.87440000000000007</v>
      </c>
    </row>
    <row r="146" spans="1:29" x14ac:dyDescent="0.25">
      <c r="A146" s="2" t="s">
        <v>197</v>
      </c>
      <c r="B146" s="15">
        <v>95</v>
      </c>
      <c r="C146" s="2">
        <v>0.16</v>
      </c>
      <c r="D146" s="2">
        <v>675</v>
      </c>
      <c r="E146" s="14">
        <f t="shared" si="51"/>
        <v>0.67500000000000004</v>
      </c>
      <c r="F146" s="2"/>
      <c r="G146" s="2" t="s">
        <v>14</v>
      </c>
      <c r="H146" s="2">
        <f t="shared" si="47"/>
        <v>90</v>
      </c>
      <c r="I146" s="2"/>
      <c r="J146" s="61"/>
      <c r="K146" s="2">
        <v>3</v>
      </c>
      <c r="L146" s="50" t="str">
        <f t="shared" si="45"/>
        <v/>
      </c>
      <c r="M146" s="2"/>
      <c r="N146" s="2"/>
      <c r="O146" s="2" t="s">
        <v>202</v>
      </c>
      <c r="P146" s="2" t="s">
        <v>26</v>
      </c>
      <c r="Q146" s="25" t="s">
        <v>204</v>
      </c>
      <c r="R146" s="2">
        <v>3</v>
      </c>
      <c r="S146" s="2"/>
      <c r="T146" s="2">
        <f t="shared" si="44"/>
        <v>0.18</v>
      </c>
      <c r="U146" s="49">
        <f t="shared" si="52"/>
        <v>0.1215</v>
      </c>
      <c r="V146" s="123">
        <f t="shared" si="48"/>
        <v>0.5</v>
      </c>
      <c r="W146" s="125"/>
      <c r="X146" s="121">
        <f t="shared" si="46"/>
        <v>0.5</v>
      </c>
      <c r="Y146" s="154">
        <f t="shared" si="53"/>
        <v>0.33750000000000002</v>
      </c>
      <c r="Z146">
        <f t="shared" si="49"/>
        <v>0</v>
      </c>
      <c r="AA146" s="144">
        <f t="shared" si="50"/>
        <v>0.2</v>
      </c>
      <c r="AB146" s="154">
        <f t="shared" si="54"/>
        <v>0.13500000000000001</v>
      </c>
    </row>
    <row r="147" spans="1:29" x14ac:dyDescent="0.25">
      <c r="A147" s="2" t="s">
        <v>199</v>
      </c>
      <c r="B147" s="15">
        <v>97</v>
      </c>
      <c r="C147" s="2">
        <v>0.15</v>
      </c>
      <c r="D147" s="2">
        <v>495</v>
      </c>
      <c r="E147" s="14">
        <f t="shared" si="51"/>
        <v>0.495</v>
      </c>
      <c r="F147" s="2"/>
      <c r="G147" s="2" t="s">
        <v>14</v>
      </c>
      <c r="H147" s="2">
        <f t="shared" si="47"/>
        <v>100</v>
      </c>
      <c r="I147" s="2"/>
      <c r="J147" s="61"/>
      <c r="K147" s="2">
        <v>2</v>
      </c>
      <c r="L147" s="50" t="str">
        <f t="shared" si="45"/>
        <v/>
      </c>
      <c r="M147" s="2"/>
      <c r="N147" s="2"/>
      <c r="O147" s="2" t="s">
        <v>202</v>
      </c>
      <c r="P147" s="2" t="s">
        <v>26</v>
      </c>
      <c r="Q147" s="25" t="s">
        <v>204</v>
      </c>
      <c r="R147" s="2">
        <v>3</v>
      </c>
      <c r="S147" s="2"/>
      <c r="T147" s="2">
        <f t="shared" si="44"/>
        <v>0.18</v>
      </c>
      <c r="U147" s="49">
        <f t="shared" si="52"/>
        <v>8.9099999999999999E-2</v>
      </c>
      <c r="V147" s="123">
        <f t="shared" si="48"/>
        <v>0.5</v>
      </c>
      <c r="W147" s="125"/>
      <c r="X147" s="121">
        <f t="shared" si="46"/>
        <v>0.5</v>
      </c>
      <c r="Y147" s="154">
        <f t="shared" si="53"/>
        <v>0.2475</v>
      </c>
      <c r="Z147">
        <f t="shared" si="49"/>
        <v>0</v>
      </c>
      <c r="AA147" s="144">
        <f t="shared" si="50"/>
        <v>0.2</v>
      </c>
      <c r="AB147" s="154">
        <f t="shared" si="54"/>
        <v>9.9000000000000005E-2</v>
      </c>
    </row>
    <row r="148" spans="1:29" ht="15.75" thickBot="1" x14ac:dyDescent="0.3">
      <c r="A148" s="100" t="s">
        <v>200</v>
      </c>
      <c r="B148" s="101">
        <v>121</v>
      </c>
      <c r="C148" s="100">
        <v>8.0000000000000002E-3</v>
      </c>
      <c r="D148" s="102">
        <v>21.6</v>
      </c>
      <c r="E148" s="14">
        <f t="shared" si="51"/>
        <v>2.1600000000000001E-2</v>
      </c>
      <c r="F148" s="100"/>
      <c r="G148" s="100" t="s">
        <v>14</v>
      </c>
      <c r="H148" s="100">
        <f t="shared" si="47"/>
        <v>133</v>
      </c>
      <c r="I148" s="100"/>
      <c r="J148" s="103"/>
      <c r="K148" s="100">
        <v>3</v>
      </c>
      <c r="L148" s="50" t="str">
        <f t="shared" si="45"/>
        <v/>
      </c>
      <c r="M148" s="100"/>
      <c r="N148" s="100"/>
      <c r="O148" s="100" t="s">
        <v>186</v>
      </c>
      <c r="P148" s="100" t="s">
        <v>26</v>
      </c>
      <c r="Q148" s="104" t="s">
        <v>204</v>
      </c>
      <c r="R148" s="100">
        <v>3</v>
      </c>
      <c r="S148" s="100"/>
      <c r="T148" s="100">
        <f t="shared" si="44"/>
        <v>0.18</v>
      </c>
      <c r="U148" s="49">
        <f t="shared" si="52"/>
        <v>3.888E-3</v>
      </c>
      <c r="V148" s="124">
        <f t="shared" si="48"/>
        <v>0.5</v>
      </c>
      <c r="W148" s="126"/>
      <c r="X148" s="122">
        <f t="shared" si="46"/>
        <v>0.5</v>
      </c>
      <c r="Y148" s="154">
        <f t="shared" si="53"/>
        <v>1.0800000000000001E-2</v>
      </c>
      <c r="Z148">
        <f t="shared" si="49"/>
        <v>0</v>
      </c>
      <c r="AA148" s="145">
        <f t="shared" si="50"/>
        <v>0.2</v>
      </c>
      <c r="AB148" s="154">
        <f t="shared" si="54"/>
        <v>4.3200000000000001E-3</v>
      </c>
    </row>
    <row r="149" spans="1:29" x14ac:dyDescent="0.25">
      <c r="C149" s="97" t="s">
        <v>221</v>
      </c>
      <c r="D149" s="16">
        <f>SUM(D4:D148)</f>
        <v>428014.26530000003</v>
      </c>
      <c r="E149" s="16">
        <f>SUM(E4:E148)</f>
        <v>428.01426529999998</v>
      </c>
      <c r="I149" s="17" t="s">
        <v>241</v>
      </c>
      <c r="R149" s="16"/>
      <c r="U149" s="155">
        <f>SUM(U4:U148)</f>
        <v>77.04256775399999</v>
      </c>
      <c r="V149" s="94" t="s">
        <v>241</v>
      </c>
      <c r="W149" s="94"/>
      <c r="X149" s="94"/>
      <c r="Y149" s="155">
        <f>SUM(Y4:Y148)</f>
        <v>69.598676190000006</v>
      </c>
      <c r="Z149" s="16">
        <f>SUM(Z4:Z148)</f>
        <v>29.757034700000002</v>
      </c>
      <c r="AA149" s="143"/>
      <c r="AB149" s="155">
        <f t="shared" ref="AB149" si="55">SUM(AB4:AB148)</f>
        <v>75.358003059999959</v>
      </c>
      <c r="AC149" s="17" t="s">
        <v>241</v>
      </c>
    </row>
    <row r="150" spans="1:29" x14ac:dyDescent="0.25">
      <c r="C150" s="96"/>
      <c r="D150" s="8"/>
      <c r="E150" s="9"/>
    </row>
  </sheetData>
  <sortState xmlns:xlrd2="http://schemas.microsoft.com/office/spreadsheetml/2017/richdata2" ref="A109:AV110">
    <sortCondition descending="1" ref="D109:D110"/>
  </sortState>
  <conditionalFormatting sqref="D4:D136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148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37:D1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14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L148">
    <cfRule type="dataBar" priority="88">
      <dataBar>
        <cfvo type="min"/>
        <cfvo type="max"/>
        <color theme="2" tint="-9.9978637043366805E-2"/>
      </dataBar>
      <extLst>
        <ext xmlns:x14="http://schemas.microsoft.com/office/spreadsheetml/2009/9/main" uri="{B025F937-C7B1-47D3-B67F-A62EFF666E3E}">
          <x14:id>{CB5C0FFF-0D50-4738-B1F4-A712C1C40D69}</x14:id>
        </ext>
      </extLst>
    </cfRule>
  </conditionalFormatting>
  <conditionalFormatting sqref="R4:R148">
    <cfRule type="colorScale" priority="2">
      <colorScale>
        <cfvo type="min"/>
        <cfvo type="max"/>
        <color rgb="FF63BE7B"/>
        <color rgb="FFFCFCFF"/>
      </colorScale>
    </cfRule>
  </conditionalFormatting>
  <conditionalFormatting sqref="U4:U148">
    <cfRule type="colorScale" priority="90">
      <colorScale>
        <cfvo type="min"/>
        <cfvo type="max"/>
        <color rgb="FFFCFCFF"/>
        <color rgb="FFF8696B"/>
      </colorScale>
    </cfRule>
    <cfRule type="dataBar" priority="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{48625B81-463E-42B4-A6A4-DFADF1E26F18}</x14:id>
        </ext>
      </extLst>
    </cfRule>
  </conditionalFormatting>
  <conditionalFormatting sqref="Y4:Y148">
    <cfRule type="dataBar" priority="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{65A40701-EE5C-44D6-952A-5E2B430C11EC}</x14:id>
        </ext>
      </extLst>
    </cfRule>
    <cfRule type="colorScale" priority="95">
      <colorScale>
        <cfvo type="min"/>
        <cfvo type="max"/>
        <color rgb="FFFCFCFF"/>
        <color rgb="FFF8696B"/>
      </colorScale>
    </cfRule>
  </conditionalFormatting>
  <conditionalFormatting sqref="AB4:AB148">
    <cfRule type="dataBar" priority="1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{9AD33402-B225-46C6-BEE7-8C91F27AD61C}</x14:id>
        </ext>
      </extLst>
    </cfRule>
    <cfRule type="colorScale" priority="101">
      <colorScale>
        <cfvo type="min"/>
        <cfvo type="max"/>
        <color rgb="FFFCFCFF"/>
        <color rgb="FFF8696B"/>
      </colorScale>
    </cfRule>
  </conditionalFormatting>
  <conditionalFormatting sqref="AF4:AF14">
    <cfRule type="dataBar" priority="28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{26845034-A4D6-41BD-8851-ECAAEEFD59EF}</x14:id>
        </ext>
      </extLst>
    </cfRule>
  </conditionalFormatting>
  <conditionalFormatting sqref="AI4:AI14 AM4:AM14">
    <cfRule type="dataBar" priority="29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{B6B9FA46-BDEF-4E83-9EF6-BBCCF40E9C6E}</x14:id>
        </ext>
      </extLst>
    </cfRule>
  </conditionalFormatting>
  <conditionalFormatting sqref="AO4:AO15">
    <cfRule type="dataBar" priority="7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{B2955930-771C-40ED-B7F4-DFC4AD31C8DC}</x14:id>
        </ext>
      </extLst>
    </cfRule>
  </conditionalFormatting>
  <conditionalFormatting sqref="AQ4:AQ14">
    <cfRule type="dataBar" priority="3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{19CD7E31-51EB-4A36-B8D7-E4DF32E7F862}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5C0FFF-0D50-4738-B1F4-A712C1C40D69}">
            <x14:dataBar minLength="0" maxLength="100" border="1" negativeBarBorderColorSameAsPositive="0">
              <x14:cfvo type="autoMin"/>
              <x14:cfvo type="autoMax"/>
              <x14:borderColor theme="0" tint="-0.34998626667073579"/>
              <x14:negativeFillColor rgb="FFFF0000"/>
              <x14:negativeBorderColor rgb="FFFF0000"/>
              <x14:axisColor rgb="FF000000"/>
            </x14:dataBar>
          </x14:cfRule>
          <xm:sqref>L4:L148</xm:sqref>
        </x14:conditionalFormatting>
        <x14:conditionalFormatting xmlns:xm="http://schemas.microsoft.com/office/excel/2006/main">
          <x14:cfRule type="dataBar" id="{48625B81-463E-42B4-A6A4-DFADF1E26F1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U4:U148</xm:sqref>
        </x14:conditionalFormatting>
        <x14:conditionalFormatting xmlns:xm="http://schemas.microsoft.com/office/excel/2006/main">
          <x14:cfRule type="dataBar" id="{65A40701-EE5C-44D6-952A-5E2B430C11E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Y4:Y148</xm:sqref>
        </x14:conditionalFormatting>
        <x14:conditionalFormatting xmlns:xm="http://schemas.microsoft.com/office/excel/2006/main">
          <x14:cfRule type="dataBar" id="{9AD33402-B225-46C6-BEE7-8C91F27AD6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AB4:AB148</xm:sqref>
        </x14:conditionalFormatting>
        <x14:conditionalFormatting xmlns:xm="http://schemas.microsoft.com/office/excel/2006/main">
          <x14:cfRule type="dataBar" id="{26845034-A4D6-41BD-8851-ECAAEEFD59EF}">
            <x14:dataBar minLength="0" maxLength="100" border="1" negativeBarBorderColorSameAsPositive="0">
              <x14:cfvo type="autoMin"/>
              <x14:cfvo type="autoMax"/>
              <x14:borderColor theme="0" tint="-0.499984740745262"/>
              <x14:negativeFillColor rgb="FFFF0000"/>
              <x14:negativeBorderColor rgb="FFFF0000"/>
              <x14:axisColor rgb="FF000000"/>
            </x14:dataBar>
          </x14:cfRule>
          <xm:sqref>AF4:AF14</xm:sqref>
        </x14:conditionalFormatting>
        <x14:conditionalFormatting xmlns:xm="http://schemas.microsoft.com/office/excel/2006/main">
          <x14:cfRule type="dataBar" id="{B6B9FA46-BDEF-4E83-9EF6-BBCCF40E9C6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AI4:AI14 AM4:AM14</xm:sqref>
        </x14:conditionalFormatting>
        <x14:conditionalFormatting xmlns:xm="http://schemas.microsoft.com/office/excel/2006/main">
          <x14:cfRule type="dataBar" id="{B2955930-771C-40ED-B7F4-DFC4AD31C8DC}">
            <x14:dataBar minLength="0" maxLength="100" border="1" negativeBarBorderColorSameAsPositive="0">
              <x14:cfvo type="autoMin"/>
              <x14:cfvo type="autoMax"/>
              <x14:borderColor theme="0" tint="-0.499984740745262"/>
              <x14:negativeFillColor rgb="FFFF0000"/>
              <x14:negativeBorderColor rgb="FFFF0000"/>
              <x14:axisColor rgb="FF000000"/>
            </x14:dataBar>
          </x14:cfRule>
          <xm:sqref>AO4:AO15</xm:sqref>
        </x14:conditionalFormatting>
        <x14:conditionalFormatting xmlns:xm="http://schemas.microsoft.com/office/excel/2006/main">
          <x14:cfRule type="dataBar" id="{19CD7E31-51EB-4A36-B8D7-E4DF32E7F86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AQ4:AQ14</xm:sqref>
        </x14:conditionalFormatting>
      </x14:conditionalFormattings>
    </ext>
  </extLst>
</worksheet>
</file>

<file path=docMetadata/LabelInfo.xml><?xml version="1.0" encoding="utf-8"?>
<clbl:labelList xmlns:clbl="http://schemas.microsoft.com/office/2020/mipLabelMetadata">
  <clbl:label id="{ce25ca93-004f-44f4-a6b5-eb22b45815aa}" enabled="0" method="" siteId="{ce25ca93-004f-44f4-a6b5-eb22b45815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Emanuelsson</dc:creator>
  <cp:lastModifiedBy>Axel Emanuelsson</cp:lastModifiedBy>
  <dcterms:created xsi:type="dcterms:W3CDTF">2024-04-04T09:22:09Z</dcterms:created>
  <dcterms:modified xsi:type="dcterms:W3CDTF">2024-05-31T15:27:27Z</dcterms:modified>
</cp:coreProperties>
</file>